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620" activeTab="0"/>
  </bookViews>
  <sheets>
    <sheet name="Modelo Grelha Aferição" sheetId="1" r:id="rId1"/>
    <sheet name="Sheet1" sheetId="2" r:id="rId2"/>
  </sheets>
  <definedNames>
    <definedName name="_xlnm.Print_Area" localSheetId="0">'Modelo Grelha Aferição'!$A$1:$AH$78</definedName>
  </definedNames>
  <calcPr fullCalcOnLoad="1"/>
</workbook>
</file>

<file path=xl/sharedStrings.xml><?xml version="1.0" encoding="utf-8"?>
<sst xmlns="http://schemas.openxmlformats.org/spreadsheetml/2006/main" count="93" uniqueCount="68">
  <si>
    <t>Perguntas</t>
  </si>
  <si>
    <t>Totais</t>
  </si>
  <si>
    <t>Nº de Itens c/ cotação:</t>
  </si>
  <si>
    <t>Máx.</t>
  </si>
  <si>
    <t>Interm.</t>
  </si>
  <si>
    <t>Zero</t>
  </si>
  <si>
    <t>N/R</t>
  </si>
  <si>
    <t>Nº</t>
  </si>
  <si>
    <t>Nomes:</t>
  </si>
  <si>
    <t>Nº de Itens</t>
  </si>
  <si>
    <t>Cotação Máxima</t>
  </si>
  <si>
    <t>Cotação Intermédia</t>
  </si>
  <si>
    <t>Cotação Zero</t>
  </si>
  <si>
    <t>Não Respondeu</t>
  </si>
  <si>
    <t>Classificação</t>
  </si>
  <si>
    <t>%</t>
  </si>
  <si>
    <t>Qualitativa</t>
  </si>
  <si>
    <r>
      <t>Cotação M</t>
    </r>
    <r>
      <rPr>
        <sz val="10"/>
        <color indexed="10"/>
        <rFont val="Arial"/>
        <family val="2"/>
      </rPr>
      <t>áx.</t>
    </r>
  </si>
  <si>
    <t>Nº de testes</t>
  </si>
  <si>
    <t>Nº de alunos da turma</t>
  </si>
  <si>
    <t>Média das notas</t>
  </si>
  <si>
    <t>Moda das notas</t>
  </si>
  <si>
    <t>Nota mais alta</t>
  </si>
  <si>
    <t>Nota mais baixa</t>
  </si>
  <si>
    <t>Nº de positivas</t>
  </si>
  <si>
    <t>Nº de negativas</t>
  </si>
  <si>
    <t>1.1</t>
  </si>
  <si>
    <t>1.2</t>
  </si>
  <si>
    <t>6.1</t>
  </si>
  <si>
    <t>6.2</t>
  </si>
  <si>
    <t>7.1</t>
  </si>
  <si>
    <t>7.2</t>
  </si>
  <si>
    <t>7.3</t>
  </si>
  <si>
    <t>8.1</t>
  </si>
  <si>
    <t>8.2</t>
  </si>
  <si>
    <t>12.1</t>
  </si>
  <si>
    <t>12.2</t>
  </si>
  <si>
    <t>13.1</t>
  </si>
  <si>
    <t>13.2</t>
  </si>
  <si>
    <t>X</t>
  </si>
  <si>
    <t>Alla</t>
  </si>
  <si>
    <t>Ana Margarida</t>
  </si>
  <si>
    <t>André</t>
  </si>
  <si>
    <t>Bárbara Costa</t>
  </si>
  <si>
    <t>Gonçalo Oliveira</t>
  </si>
  <si>
    <t>Hugo Pereira</t>
  </si>
  <si>
    <t>Inês Marcelino</t>
  </si>
  <si>
    <t>Ivo Correia</t>
  </si>
  <si>
    <t>João Marcelo</t>
  </si>
  <si>
    <t>Joel Várzea</t>
  </si>
  <si>
    <t>Pedro Pestana</t>
  </si>
  <si>
    <t>Ricardo Carvalho</t>
  </si>
  <si>
    <t>Rita Petrone</t>
  </si>
  <si>
    <t>Rodrigo Silva</t>
  </si>
  <si>
    <t>Ruben Prazeres</t>
  </si>
  <si>
    <t>Soraia Cristina</t>
  </si>
  <si>
    <t>Tatiana Pedro</t>
  </si>
  <si>
    <t>JJJJJJJJ</t>
  </si>
  <si>
    <t>TTTTTTT</t>
  </si>
  <si>
    <t>GRELHA DE CORRECÇÃO</t>
  </si>
  <si>
    <t>x</t>
  </si>
  <si>
    <t>Nível E</t>
  </si>
  <si>
    <t>Nível D</t>
  </si>
  <si>
    <t>Nível C</t>
  </si>
  <si>
    <t>Nível B</t>
  </si>
  <si>
    <t>Nível A</t>
  </si>
  <si>
    <t>Prova de Matemática                 º Ano             Turma              Data</t>
  </si>
  <si>
    <t>Balanço da Prova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</si>
</sst>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3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0"/>
    </font>
    <font>
      <sz val="7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2"/>
      <color indexed="18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sz val="11.75"/>
      <name val="Arial"/>
      <family val="0"/>
    </font>
    <font>
      <b/>
      <sz val="9"/>
      <color indexed="20"/>
      <name val="Arial"/>
      <family val="2"/>
    </font>
    <font>
      <b/>
      <sz val="14"/>
      <color indexed="62"/>
      <name val="Arial"/>
      <family val="2"/>
    </font>
    <font>
      <sz val="7"/>
      <color indexed="20"/>
      <name val="Arial"/>
      <family val="2"/>
    </font>
    <font>
      <sz val="8"/>
      <color indexed="5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53"/>
      <name val="Arial"/>
      <family val="2"/>
    </font>
    <font>
      <sz val="9"/>
      <color indexed="53"/>
      <name val="Arial"/>
      <family val="2"/>
    </font>
    <font>
      <sz val="7"/>
      <color indexed="62"/>
      <name val="Arial"/>
      <family val="2"/>
    </font>
    <font>
      <b/>
      <sz val="9"/>
      <color indexed="62"/>
      <name val="Arial"/>
      <family val="2"/>
    </font>
    <font>
      <b/>
      <sz val="10"/>
      <color indexed="20"/>
      <name val="Arial"/>
      <family val="2"/>
    </font>
    <font>
      <b/>
      <sz val="10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horizontal="right" indent="1"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17" applyFont="1">
      <alignment horizontal="right" indent="1"/>
      <protection/>
    </xf>
    <xf numFmtId="0" fontId="0" fillId="0" borderId="0" xfId="17">
      <alignment horizontal="right" indent="1"/>
      <protection/>
    </xf>
    <xf numFmtId="0" fontId="3" fillId="0" borderId="0" xfId="17" applyFont="1">
      <alignment horizontal="right" indent="1"/>
      <protection/>
    </xf>
    <xf numFmtId="0" fontId="0" fillId="0" borderId="1" xfId="17" applyBorder="1" applyAlignment="1">
      <alignment horizontal="center"/>
      <protection/>
    </xf>
    <xf numFmtId="0" fontId="6" fillId="0" borderId="2" xfId="17" applyFont="1" applyBorder="1" applyAlignment="1">
      <alignment horizontal="center"/>
      <protection/>
    </xf>
    <xf numFmtId="0" fontId="7" fillId="0" borderId="2" xfId="17" applyFont="1" applyFill="1" applyBorder="1" applyAlignment="1">
      <alignment horizontal="center"/>
      <protection/>
    </xf>
    <xf numFmtId="0" fontId="7" fillId="0" borderId="2" xfId="17" applyFont="1" applyBorder="1" applyAlignment="1">
      <alignment horizontal="center"/>
      <protection/>
    </xf>
    <xf numFmtId="0" fontId="0" fillId="2" borderId="2" xfId="17" applyFont="1" applyFill="1" applyBorder="1">
      <alignment horizontal="right" indent="1"/>
      <protection/>
    </xf>
    <xf numFmtId="0" fontId="3" fillId="0" borderId="3" xfId="17" applyFont="1" applyBorder="1">
      <alignment horizontal="right" indent="1"/>
      <protection/>
    </xf>
    <xf numFmtId="0" fontId="0" fillId="0" borderId="4" xfId="17" applyBorder="1">
      <alignment horizontal="right" indent="1"/>
      <protection/>
    </xf>
    <xf numFmtId="0" fontId="6" fillId="3" borderId="5" xfId="17" applyFont="1" applyFill="1" applyBorder="1">
      <alignment horizontal="right" indent="1"/>
      <protection/>
    </xf>
    <xf numFmtId="0" fontId="0" fillId="2" borderId="6" xfId="17" applyFill="1" applyBorder="1" applyAlignment="1">
      <alignment horizontal="right" vertical="center" indent="2"/>
      <protection/>
    </xf>
    <xf numFmtId="0" fontId="0" fillId="2" borderId="7" xfId="17" applyFill="1" applyBorder="1">
      <alignment horizontal="right" indent="1"/>
      <protection/>
    </xf>
    <xf numFmtId="0" fontId="10" fillId="0" borderId="2" xfId="17" applyFont="1" applyBorder="1" applyAlignment="1">
      <alignment horizontal="right"/>
      <protection/>
    </xf>
    <xf numFmtId="0" fontId="5" fillId="3" borderId="5" xfId="17" applyFont="1" applyFill="1" applyBorder="1" applyAlignment="1">
      <alignment horizontal="center"/>
      <protection/>
    </xf>
    <xf numFmtId="0" fontId="5" fillId="3" borderId="2" xfId="17" applyFont="1" applyFill="1" applyBorder="1" applyAlignment="1">
      <alignment horizontal="left"/>
      <protection/>
    </xf>
    <xf numFmtId="0" fontId="6" fillId="3" borderId="2" xfId="17" applyFont="1" applyFill="1" applyBorder="1">
      <alignment horizontal="right" indent="1"/>
      <protection/>
    </xf>
    <xf numFmtId="0" fontId="12" fillId="2" borderId="8" xfId="17" applyFont="1" applyFill="1" applyBorder="1" applyAlignment="1">
      <alignment horizontal="left"/>
      <protection/>
    </xf>
    <xf numFmtId="0" fontId="3" fillId="0" borderId="0" xfId="17" applyFont="1" applyProtection="1">
      <alignment horizontal="right" indent="1"/>
      <protection/>
    </xf>
    <xf numFmtId="0" fontId="0" fillId="0" borderId="0" xfId="17" applyProtection="1">
      <alignment horizontal="right" indent="1"/>
      <protection/>
    </xf>
    <xf numFmtId="0" fontId="5" fillId="2" borderId="2" xfId="17" applyFont="1" applyFill="1" applyBorder="1" applyAlignment="1">
      <alignment horizontal="center"/>
      <protection/>
    </xf>
    <xf numFmtId="0" fontId="0" fillId="4" borderId="2" xfId="17" applyFont="1" applyFill="1" applyBorder="1" applyAlignment="1">
      <alignment horizontal="center"/>
      <protection/>
    </xf>
    <xf numFmtId="0" fontId="13" fillId="5" borderId="9" xfId="17" applyFont="1" applyFill="1" applyBorder="1" applyAlignment="1">
      <alignment horizontal="center"/>
      <protection/>
    </xf>
    <xf numFmtId="1" fontId="14" fillId="5" borderId="2" xfId="17" applyNumberFormat="1" applyFont="1" applyFill="1" applyBorder="1" applyAlignment="1">
      <alignment horizontal="center"/>
      <protection/>
    </xf>
    <xf numFmtId="0" fontId="5" fillId="5" borderId="2" xfId="17" applyFont="1" applyFill="1" applyBorder="1" applyAlignment="1">
      <alignment horizontal="center"/>
      <protection/>
    </xf>
    <xf numFmtId="0" fontId="0" fillId="5" borderId="2" xfId="17" applyFont="1" applyFill="1" applyBorder="1" applyAlignment="1">
      <alignment horizontal="center"/>
      <protection/>
    </xf>
    <xf numFmtId="0" fontId="1" fillId="5" borderId="9" xfId="17" applyFont="1" applyFill="1" applyBorder="1" applyAlignment="1">
      <alignment horizontal="right"/>
      <protection/>
    </xf>
    <xf numFmtId="0" fontId="1" fillId="5" borderId="9" xfId="17" applyFont="1" applyFill="1" applyBorder="1" applyAlignment="1">
      <alignment horizontal="center"/>
      <protection/>
    </xf>
    <xf numFmtId="0" fontId="4" fillId="4" borderId="2" xfId="17" applyFont="1" applyFill="1" applyBorder="1" applyAlignment="1">
      <alignment horizontal="center" vertical="center" textRotation="90"/>
      <protection/>
    </xf>
    <xf numFmtId="0" fontId="0" fillId="4" borderId="2" xfId="17" applyFill="1" applyBorder="1" applyAlignment="1">
      <alignment horizontal="center"/>
      <protection/>
    </xf>
    <xf numFmtId="0" fontId="0" fillId="4" borderId="1" xfId="17" applyFill="1" applyBorder="1" applyAlignment="1">
      <alignment horizontal="center"/>
      <protection/>
    </xf>
    <xf numFmtId="0" fontId="0" fillId="4" borderId="10" xfId="17" applyFill="1" applyBorder="1" applyAlignment="1">
      <alignment horizontal="center"/>
      <protection/>
    </xf>
    <xf numFmtId="0" fontId="8" fillId="4" borderId="11" xfId="17" applyFont="1" applyFill="1" applyBorder="1" applyAlignment="1">
      <alignment horizontal="left" indent="1"/>
      <protection/>
    </xf>
    <xf numFmtId="0" fontId="0" fillId="4" borderId="11" xfId="17" applyFont="1" applyFill="1" applyBorder="1" applyAlignment="1">
      <alignment horizontal="center"/>
      <protection/>
    </xf>
    <xf numFmtId="0" fontId="0" fillId="4" borderId="11" xfId="17" applyFill="1" applyBorder="1" applyAlignment="1">
      <alignment horizontal="center"/>
      <protection/>
    </xf>
    <xf numFmtId="0" fontId="0" fillId="4" borderId="11" xfId="17" applyFill="1" applyBorder="1">
      <alignment horizontal="right" indent="1"/>
      <protection/>
    </xf>
    <xf numFmtId="0" fontId="0" fillId="4" borderId="12" xfId="17" applyFill="1" applyBorder="1">
      <alignment horizontal="right" indent="1"/>
      <protection/>
    </xf>
    <xf numFmtId="0" fontId="8" fillId="4" borderId="2" xfId="17" applyFont="1" applyFill="1" applyBorder="1" applyAlignment="1">
      <alignment horizontal="left" indent="1"/>
      <protection/>
    </xf>
    <xf numFmtId="0" fontId="0" fillId="4" borderId="2" xfId="17" applyFill="1" applyBorder="1">
      <alignment horizontal="right" indent="1"/>
      <protection/>
    </xf>
    <xf numFmtId="0" fontId="0" fillId="4" borderId="8" xfId="17" applyFill="1" applyBorder="1">
      <alignment horizontal="right" indent="1"/>
      <protection/>
    </xf>
    <xf numFmtId="0" fontId="8" fillId="4" borderId="13" xfId="17" applyFont="1" applyFill="1" applyBorder="1" applyAlignment="1">
      <alignment horizontal="left" indent="1"/>
      <protection/>
    </xf>
    <xf numFmtId="0" fontId="0" fillId="4" borderId="13" xfId="17" applyFont="1" applyFill="1" applyBorder="1" applyAlignment="1">
      <alignment horizontal="center"/>
      <protection/>
    </xf>
    <xf numFmtId="0" fontId="0" fillId="4" borderId="13" xfId="17" applyFill="1" applyBorder="1" applyAlignment="1">
      <alignment horizontal="center"/>
      <protection/>
    </xf>
    <xf numFmtId="0" fontId="0" fillId="4" borderId="13" xfId="17" applyFill="1" applyBorder="1">
      <alignment horizontal="right" indent="1"/>
      <protection/>
    </xf>
    <xf numFmtId="0" fontId="0" fillId="4" borderId="14" xfId="17" applyFill="1" applyBorder="1">
      <alignment horizontal="right" indent="1"/>
      <protection/>
    </xf>
    <xf numFmtId="0" fontId="0" fillId="4" borderId="0" xfId="17" applyFill="1" applyBorder="1">
      <alignment horizontal="right" indent="1"/>
      <protection/>
    </xf>
    <xf numFmtId="0" fontId="0" fillId="4" borderId="7" xfId="17" applyFill="1" applyBorder="1">
      <alignment horizontal="right" indent="1"/>
      <protection/>
    </xf>
    <xf numFmtId="0" fontId="6" fillId="0" borderId="2" xfId="17" applyFont="1" applyFill="1" applyBorder="1" applyAlignment="1">
      <alignment horizontal="center"/>
      <protection/>
    </xf>
    <xf numFmtId="0" fontId="8" fillId="0" borderId="2" xfId="17" applyFont="1" applyFill="1" applyBorder="1" applyAlignment="1">
      <alignment horizontal="center"/>
      <protection/>
    </xf>
    <xf numFmtId="1" fontId="14" fillId="0" borderId="2" xfId="17" applyNumberFormat="1" applyFont="1" applyBorder="1" applyAlignment="1">
      <alignment horizontal="center"/>
      <protection/>
    </xf>
    <xf numFmtId="0" fontId="6" fillId="3" borderId="2" xfId="17" applyFont="1" applyFill="1" applyBorder="1" applyAlignment="1">
      <alignment horizontal="left" vertical="top" wrapText="1" indent="1"/>
      <protection/>
    </xf>
    <xf numFmtId="0" fontId="6" fillId="3" borderId="2" xfId="17" applyFont="1" applyFill="1" applyBorder="1" applyAlignment="1">
      <alignment horizontal="left" indent="1"/>
      <protection/>
    </xf>
    <xf numFmtId="0" fontId="16" fillId="4" borderId="0" xfId="17" applyFont="1" applyFill="1" applyBorder="1">
      <alignment horizontal="right" indent="1"/>
      <protection/>
    </xf>
    <xf numFmtId="0" fontId="16" fillId="4" borderId="7" xfId="17" applyFont="1" applyFill="1" applyBorder="1">
      <alignment horizontal="right" indent="1"/>
      <protection/>
    </xf>
    <xf numFmtId="0" fontId="16" fillId="4" borderId="15" xfId="17" applyFont="1" applyFill="1" applyBorder="1" applyAlignment="1">
      <alignment horizontal="left" indent="1"/>
      <protection/>
    </xf>
    <xf numFmtId="0" fontId="17" fillId="4" borderId="16" xfId="17" applyFont="1" applyFill="1" applyBorder="1" applyAlignment="1">
      <alignment horizontal="right"/>
      <protection/>
    </xf>
    <xf numFmtId="0" fontId="16" fillId="4" borderId="17" xfId="17" applyFont="1" applyFill="1" applyBorder="1" applyAlignment="1">
      <alignment horizontal="left" indent="1"/>
      <protection/>
    </xf>
    <xf numFmtId="0" fontId="17" fillId="4" borderId="18" xfId="17" applyFont="1" applyFill="1" applyBorder="1" applyAlignment="1">
      <alignment horizontal="right"/>
      <protection/>
    </xf>
    <xf numFmtId="0" fontId="16" fillId="4" borderId="0" xfId="17" applyFont="1" applyFill="1" applyBorder="1" applyAlignment="1">
      <alignment horizontal="left" indent="1"/>
      <protection/>
    </xf>
    <xf numFmtId="0" fontId="17" fillId="4" borderId="18" xfId="17" applyFont="1" applyFill="1" applyBorder="1" applyAlignment="1">
      <alignment horizontal="left" indent="1"/>
      <protection/>
    </xf>
    <xf numFmtId="0" fontId="17" fillId="4" borderId="16" xfId="17" applyFont="1" applyFill="1" applyBorder="1" applyAlignment="1">
      <alignment horizontal="left" indent="1"/>
      <protection/>
    </xf>
    <xf numFmtId="0" fontId="16" fillId="4" borderId="19" xfId="17" applyFont="1" applyFill="1" applyBorder="1">
      <alignment horizontal="right" indent="1"/>
      <protection/>
    </xf>
    <xf numFmtId="0" fontId="16" fillId="4" borderId="20" xfId="17" applyFont="1" applyFill="1" applyBorder="1">
      <alignment horizontal="right" indent="1"/>
      <protection/>
    </xf>
    <xf numFmtId="0" fontId="17" fillId="4" borderId="21" xfId="17" applyFont="1" applyFill="1" applyBorder="1">
      <alignment horizontal="right" indent="1"/>
      <protection/>
    </xf>
    <xf numFmtId="0" fontId="15" fillId="0" borderId="0" xfId="17" applyFont="1" applyAlignment="1">
      <alignment/>
      <protection/>
    </xf>
    <xf numFmtId="0" fontId="0" fillId="4" borderId="17" xfId="17" applyFill="1" applyBorder="1">
      <alignment horizontal="right" indent="1"/>
      <protection/>
    </xf>
    <xf numFmtId="0" fontId="0" fillId="4" borderId="18" xfId="17" applyFill="1" applyBorder="1">
      <alignment horizontal="right" indent="1"/>
      <protection/>
    </xf>
    <xf numFmtId="0" fontId="0" fillId="4" borderId="15" xfId="17" applyFill="1" applyBorder="1">
      <alignment horizontal="right" indent="1"/>
      <protection/>
    </xf>
    <xf numFmtId="0" fontId="0" fillId="4" borderId="16" xfId="17" applyFill="1" applyBorder="1">
      <alignment horizontal="right" indent="1"/>
      <protection/>
    </xf>
    <xf numFmtId="0" fontId="0" fillId="2" borderId="8" xfId="17" applyFill="1" applyBorder="1" applyAlignment="1">
      <alignment horizontal="center" vertical="center"/>
      <protection/>
    </xf>
    <xf numFmtId="0" fontId="0" fillId="4" borderId="19" xfId="17" applyFill="1" applyBorder="1">
      <alignment horizontal="right" indent="1"/>
      <protection/>
    </xf>
    <xf numFmtId="0" fontId="0" fillId="4" borderId="20" xfId="17" applyFill="1" applyBorder="1">
      <alignment horizontal="right" indent="1"/>
      <protection/>
    </xf>
    <xf numFmtId="0" fontId="0" fillId="4" borderId="21" xfId="17" applyFill="1" applyBorder="1">
      <alignment horizontal="right" indent="1"/>
      <protection/>
    </xf>
    <xf numFmtId="0" fontId="19" fillId="4" borderId="18" xfId="17" applyFont="1" applyFill="1" applyBorder="1" applyAlignment="1">
      <alignment horizontal="left" indent="1"/>
      <protection/>
    </xf>
    <xf numFmtId="0" fontId="19" fillId="4" borderId="16" xfId="17" applyNumberFormat="1" applyFont="1" applyFill="1" applyBorder="1" applyAlignment="1">
      <alignment horizontal="left"/>
      <protection/>
    </xf>
    <xf numFmtId="0" fontId="21" fillId="4" borderId="7" xfId="17" applyNumberFormat="1" applyFont="1" applyFill="1" applyBorder="1" applyAlignment="1">
      <alignment/>
      <protection/>
    </xf>
    <xf numFmtId="0" fontId="22" fillId="4" borderId="7" xfId="17" applyFont="1" applyFill="1" applyBorder="1" applyAlignment="1">
      <alignment horizontal="right"/>
      <protection/>
    </xf>
    <xf numFmtId="0" fontId="5" fillId="0" borderId="0" xfId="17" applyFont="1">
      <alignment horizontal="right" indent="1"/>
      <protection/>
    </xf>
    <xf numFmtId="0" fontId="24" fillId="0" borderId="0" xfId="17" applyFont="1">
      <alignment horizontal="right" indent="1"/>
      <protection/>
    </xf>
    <xf numFmtId="0" fontId="25" fillId="4" borderId="0" xfId="17" applyFont="1" applyFill="1" applyBorder="1" applyAlignment="1">
      <alignment horizontal="left" indent="1"/>
      <protection/>
    </xf>
    <xf numFmtId="0" fontId="26" fillId="4" borderId="7" xfId="17" applyFont="1" applyFill="1" applyBorder="1" applyAlignment="1">
      <alignment horizontal="right"/>
      <protection/>
    </xf>
    <xf numFmtId="0" fontId="26" fillId="4" borderId="7" xfId="17" applyFont="1" applyFill="1" applyBorder="1" applyAlignment="1">
      <alignment horizontal="left" indent="1"/>
      <protection/>
    </xf>
    <xf numFmtId="0" fontId="27" fillId="4" borderId="7" xfId="17" applyFont="1" applyFill="1" applyBorder="1" applyAlignment="1">
      <alignment/>
      <protection/>
    </xf>
    <xf numFmtId="0" fontId="27" fillId="4" borderId="0" xfId="17" applyFont="1" applyFill="1" applyBorder="1" applyAlignment="1">
      <alignment horizontal="left" indent="1"/>
      <protection/>
    </xf>
    <xf numFmtId="0" fontId="28" fillId="4" borderId="18" xfId="17" applyFont="1" applyFill="1" applyBorder="1" applyAlignment="1">
      <alignment horizontal="right"/>
      <protection/>
    </xf>
    <xf numFmtId="0" fontId="19" fillId="4" borderId="16" xfId="17" applyFont="1" applyFill="1" applyBorder="1" applyAlignment="1">
      <alignment horizontal="left"/>
      <protection/>
    </xf>
    <xf numFmtId="0" fontId="19" fillId="4" borderId="18" xfId="17" applyFont="1" applyFill="1" applyBorder="1" applyAlignment="1">
      <alignment horizontal="left"/>
      <protection/>
    </xf>
    <xf numFmtId="0" fontId="16" fillId="4" borderId="15" xfId="17" applyFont="1" applyFill="1" applyBorder="1" applyAlignment="1">
      <alignment horizontal="left" indent="1"/>
      <protection/>
    </xf>
    <xf numFmtId="0" fontId="16" fillId="4" borderId="7" xfId="17" applyFont="1" applyFill="1" applyBorder="1" applyAlignment="1">
      <alignment horizontal="left" indent="1"/>
      <protection/>
    </xf>
    <xf numFmtId="0" fontId="15" fillId="0" borderId="0" xfId="17" applyFont="1" applyAlignment="1">
      <alignment horizontal="center"/>
      <protection/>
    </xf>
    <xf numFmtId="0" fontId="20" fillId="0" borderId="0" xfId="17" applyFont="1" applyFill="1" applyBorder="1" applyAlignment="1">
      <alignment horizontal="center"/>
      <protection/>
    </xf>
    <xf numFmtId="0" fontId="3" fillId="2" borderId="22" xfId="17" applyFont="1" applyFill="1" applyBorder="1" applyAlignment="1">
      <alignment horizontal="center"/>
      <protection/>
    </xf>
    <xf numFmtId="0" fontId="9" fillId="2" borderId="23" xfId="17" applyFont="1" applyFill="1" applyBorder="1" applyAlignment="1">
      <alignment horizontal="center"/>
      <protection/>
    </xf>
    <xf numFmtId="0" fontId="4" fillId="4" borderId="24" xfId="17" applyFont="1" applyFill="1" applyBorder="1" applyAlignment="1">
      <alignment horizontal="center"/>
      <protection/>
    </xf>
    <xf numFmtId="0" fontId="4" fillId="4" borderId="25" xfId="17" applyFont="1" applyFill="1" applyBorder="1" applyAlignment="1">
      <alignment horizontal="center"/>
      <protection/>
    </xf>
    <xf numFmtId="0" fontId="4" fillId="4" borderId="26" xfId="17" applyFont="1" applyFill="1" applyBorder="1" applyAlignment="1">
      <alignment horizontal="center"/>
      <protection/>
    </xf>
    <xf numFmtId="0" fontId="8" fillId="4" borderId="4" xfId="17" applyFont="1" applyFill="1" applyBorder="1" applyAlignment="1">
      <alignment horizontal="center" vertical="center" textRotation="90"/>
      <protection/>
    </xf>
    <xf numFmtId="0" fontId="8" fillId="4" borderId="27" xfId="17" applyFont="1" applyFill="1" applyBorder="1" applyAlignment="1">
      <alignment horizontal="center" vertical="center" textRotation="90"/>
      <protection/>
    </xf>
    <xf numFmtId="0" fontId="20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Normal_Grelhas Aferição 5 - 6 - 7 e 8 ano 06-07" xfId="17"/>
    <cellStyle name="Percent" xfId="18"/>
    <cellStyle name="Comma [0]" xfId="19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da prova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8875"/>
          <c:w val="0.959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'Modelo Grelha Aferição'!$B$62:$B$70</c:f>
              <c:strCache/>
            </c:strRef>
          </c:cat>
          <c:val>
            <c:numRef>
              <c:f>'Modelo Grelha Aferição'!$C$62:$C$70</c:f>
              <c:numCache/>
            </c:numRef>
          </c:val>
        </c:ser>
        <c:ser>
          <c:idx val="1"/>
          <c:order val="1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'Modelo Grelha Aferição'!$B$62:$B$70</c:f>
              <c:strCache/>
            </c:strRef>
          </c:cat>
          <c:val>
            <c:numRef>
              <c:f>'Modelo Grelha Aferição'!$D$62:$D$70</c:f>
              <c:numCache/>
            </c:numRef>
          </c:val>
        </c:ser>
        <c:ser>
          <c:idx val="2"/>
          <c:order val="2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'Modelo Grelha Aferição'!$B$62:$B$70</c:f>
              <c:strCache/>
            </c:strRef>
          </c:cat>
          <c:val>
            <c:numRef>
              <c:f>'Modelo Grelha Aferição'!$E$62:$E$70</c:f>
              <c:numCache/>
            </c:numRef>
          </c:val>
        </c:ser>
        <c:gapWidth val="100"/>
        <c:axId val="22329836"/>
        <c:axId val="66750797"/>
      </c:barChart>
      <c:catAx>
        <c:axId val="22329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750797"/>
        <c:crosses val="autoZero"/>
        <c:auto val="1"/>
        <c:lblOffset val="100"/>
        <c:noMultiLvlLbl val="0"/>
      </c:catAx>
      <c:valAx>
        <c:axId val="66750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Percentagens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329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43</xdr:row>
      <xdr:rowOff>152400</xdr:rowOff>
    </xdr:from>
    <xdr:to>
      <xdr:col>33</xdr:col>
      <xdr:colOff>381000</xdr:colOff>
      <xdr:row>76</xdr:row>
      <xdr:rowOff>9525</xdr:rowOff>
    </xdr:to>
    <xdr:graphicFrame>
      <xdr:nvGraphicFramePr>
        <xdr:cNvPr id="1" name="Chart 1"/>
        <xdr:cNvGraphicFramePr/>
      </xdr:nvGraphicFramePr>
      <xdr:xfrm>
        <a:off x="2409825" y="7591425"/>
        <a:ext cx="71628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76"/>
  <sheetViews>
    <sheetView tabSelected="1" zoomScale="75" zoomScaleNormal="75" workbookViewId="0" topLeftCell="A1">
      <selection activeCell="AK7" sqref="AK7"/>
    </sheetView>
  </sheetViews>
  <sheetFormatPr defaultColWidth="9.140625" defaultRowHeight="12.75"/>
  <cols>
    <col min="1" max="1" width="4.7109375" style="2" customWidth="1"/>
    <col min="2" max="2" width="16.421875" style="2" customWidth="1"/>
    <col min="3" max="32" width="3.7109375" style="2" customWidth="1"/>
    <col min="33" max="33" width="5.28125" style="2" customWidth="1"/>
    <col min="34" max="34" width="10.421875" style="2" customWidth="1"/>
    <col min="35" max="35" width="10.57421875" style="2" hidden="1" customWidth="1"/>
    <col min="36" max="16384" width="9.140625" style="2" customWidth="1"/>
  </cols>
  <sheetData>
    <row r="2" spans="1:34" s="1" customFormat="1" ht="15.75" customHeight="1">
      <c r="A2" s="65"/>
      <c r="B2" s="65"/>
      <c r="C2" s="90" t="s">
        <v>59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65"/>
      <c r="O2" s="65"/>
      <c r="P2" s="65" t="s">
        <v>66</v>
      </c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</row>
    <row r="4" ht="18" customHeight="1" thickBot="1"/>
    <row r="5" spans="1:35" s="3" customFormat="1" ht="12.75" customHeight="1" thickTop="1">
      <c r="A5" s="9"/>
      <c r="B5" s="27" t="s">
        <v>0</v>
      </c>
      <c r="C5" s="28" t="s">
        <v>26</v>
      </c>
      <c r="D5" s="28" t="s">
        <v>27</v>
      </c>
      <c r="E5" s="28">
        <v>2</v>
      </c>
      <c r="F5" s="28">
        <v>3</v>
      </c>
      <c r="G5" s="28">
        <v>4</v>
      </c>
      <c r="H5" s="28">
        <v>5</v>
      </c>
      <c r="I5" s="28" t="s">
        <v>28</v>
      </c>
      <c r="J5" s="28" t="s">
        <v>29</v>
      </c>
      <c r="K5" s="28" t="s">
        <v>30</v>
      </c>
      <c r="L5" s="28" t="s">
        <v>31</v>
      </c>
      <c r="M5" s="28" t="s">
        <v>32</v>
      </c>
      <c r="N5" s="28" t="s">
        <v>33</v>
      </c>
      <c r="O5" s="28" t="s">
        <v>34</v>
      </c>
      <c r="P5" s="28">
        <v>9</v>
      </c>
      <c r="Q5" s="28">
        <v>10</v>
      </c>
      <c r="R5" s="28">
        <v>11</v>
      </c>
      <c r="S5" s="28" t="s">
        <v>35</v>
      </c>
      <c r="T5" s="28" t="s">
        <v>36</v>
      </c>
      <c r="U5" s="28" t="s">
        <v>37</v>
      </c>
      <c r="V5" s="28" t="s">
        <v>38</v>
      </c>
      <c r="W5" s="28"/>
      <c r="X5" s="28"/>
      <c r="Y5" s="28"/>
      <c r="Z5" s="28"/>
      <c r="AA5" s="28"/>
      <c r="AB5" s="23" t="s">
        <v>1</v>
      </c>
      <c r="AC5" s="94" t="s">
        <v>2</v>
      </c>
      <c r="AD5" s="95"/>
      <c r="AE5" s="95"/>
      <c r="AF5" s="96"/>
      <c r="AG5" s="92" t="s">
        <v>14</v>
      </c>
      <c r="AH5" s="93"/>
      <c r="AI5" s="19"/>
    </row>
    <row r="6" spans="1:35" ht="26.25">
      <c r="A6" s="10"/>
      <c r="B6" s="14" t="s">
        <v>17</v>
      </c>
      <c r="C6" s="50">
        <v>3</v>
      </c>
      <c r="D6" s="50">
        <v>2</v>
      </c>
      <c r="E6" s="50">
        <v>2</v>
      </c>
      <c r="F6" s="50">
        <v>2</v>
      </c>
      <c r="G6" s="50">
        <v>1</v>
      </c>
      <c r="H6" s="50">
        <v>3</v>
      </c>
      <c r="I6" s="50">
        <v>2</v>
      </c>
      <c r="J6" s="50">
        <v>2</v>
      </c>
      <c r="K6" s="50">
        <v>1</v>
      </c>
      <c r="L6" s="50">
        <v>3</v>
      </c>
      <c r="M6" s="50">
        <v>1</v>
      </c>
      <c r="N6" s="50">
        <v>2</v>
      </c>
      <c r="O6" s="50">
        <v>2</v>
      </c>
      <c r="P6" s="50">
        <v>1</v>
      </c>
      <c r="Q6" s="50">
        <v>2</v>
      </c>
      <c r="R6" s="50">
        <v>2</v>
      </c>
      <c r="S6" s="50">
        <v>1</v>
      </c>
      <c r="T6" s="50">
        <v>1</v>
      </c>
      <c r="U6" s="50">
        <v>2</v>
      </c>
      <c r="V6" s="50">
        <v>3</v>
      </c>
      <c r="W6" s="50"/>
      <c r="X6" s="50"/>
      <c r="Y6" s="50"/>
      <c r="Z6" s="50"/>
      <c r="AA6" s="50"/>
      <c r="AB6" s="24">
        <f>SUM(C6:AA6)</f>
        <v>38</v>
      </c>
      <c r="AC6" s="29" t="s">
        <v>3</v>
      </c>
      <c r="AD6" s="29" t="s">
        <v>4</v>
      </c>
      <c r="AE6" s="29" t="s">
        <v>5</v>
      </c>
      <c r="AF6" s="29" t="s">
        <v>6</v>
      </c>
      <c r="AG6" s="8" t="s">
        <v>15</v>
      </c>
      <c r="AH6" s="18" t="s">
        <v>16</v>
      </c>
      <c r="AI6" s="20"/>
    </row>
    <row r="7" spans="1:35" ht="12.75">
      <c r="A7" s="15" t="s">
        <v>7</v>
      </c>
      <c r="B7" s="16" t="s">
        <v>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5"/>
      <c r="AC7" s="31"/>
      <c r="AD7" s="31"/>
      <c r="AE7" s="31"/>
      <c r="AF7" s="32"/>
      <c r="AG7" s="13"/>
      <c r="AH7" s="12"/>
      <c r="AI7" s="20"/>
    </row>
    <row r="8" spans="1:35" ht="12.75">
      <c r="A8" s="11">
        <v>1</v>
      </c>
      <c r="B8" s="51" t="s">
        <v>40</v>
      </c>
      <c r="C8" s="5">
        <v>1</v>
      </c>
      <c r="D8" s="5">
        <v>2</v>
      </c>
      <c r="E8" s="5">
        <v>0</v>
      </c>
      <c r="F8" s="5">
        <v>0</v>
      </c>
      <c r="G8" s="5">
        <v>1</v>
      </c>
      <c r="H8" s="5">
        <v>0</v>
      </c>
      <c r="I8" s="5">
        <v>0</v>
      </c>
      <c r="J8" s="5">
        <v>0</v>
      </c>
      <c r="K8" s="5">
        <v>1</v>
      </c>
      <c r="L8" s="5">
        <v>1</v>
      </c>
      <c r="M8" s="5">
        <v>0</v>
      </c>
      <c r="N8" s="5">
        <v>2</v>
      </c>
      <c r="O8" s="5">
        <v>0</v>
      </c>
      <c r="P8" s="5" t="s">
        <v>60</v>
      </c>
      <c r="Q8" s="5">
        <v>0</v>
      </c>
      <c r="R8" s="5">
        <v>0</v>
      </c>
      <c r="S8" s="5">
        <v>0</v>
      </c>
      <c r="T8" s="5">
        <v>0</v>
      </c>
      <c r="U8" s="5">
        <v>2</v>
      </c>
      <c r="V8" s="5">
        <v>0</v>
      </c>
      <c r="W8" s="5"/>
      <c r="X8" s="5"/>
      <c r="Y8" s="5"/>
      <c r="Z8" s="5"/>
      <c r="AA8" s="5"/>
      <c r="AB8" s="26">
        <f aca="true" t="shared" si="0" ref="AB8:AB32">IF(AI8&lt;&gt;0,SUM(C8:AA8),"")</f>
        <v>10</v>
      </c>
      <c r="AC8" s="30">
        <f aca="true" t="shared" si="1" ref="AC8:AC32">SUM(COUNTIF(C8,C$6),COUNTIF(D8,D$6),COUNTIF(E8,E$6),COUNTIF(F8,F$6),COUNTIF(G8,G$6),COUNTIF(H8,H$6),COUNTIF(I8,I$6),COUNTIF(J8,J$6),COUNTIF(K8,K$6),COUNTIF(L8,L$6),COUNTIF(M8,M$6),COUNTIF(N8,N$6),COUNTIF(O8,O$6),COUNTIF(P8,P$6),COUNTIF(Q8,Q$6),COUNTIF(R8,R$6),COUNTIF(S8,S$6),COUNTIF(T8,T$6),COUNTIF(U8,U$6),COUNTIF(V8,V$6),COUNTIF(W8,W$6),COUNTIF(X8,X$6),COUNTIF(Y8,Y$6),COUNTIF(Z8,Z$6),COUNTIF(AA8,AA$6))</f>
        <v>5</v>
      </c>
      <c r="AD8" s="30">
        <f aca="true" t="shared" si="2" ref="AD8:AD32">COUNTA(C8:AA8)-AC8-AE8-AF8</f>
        <v>2</v>
      </c>
      <c r="AE8" s="30">
        <f aca="true" t="shared" si="3" ref="AE8:AE32">COUNTIF(C8:AA8,"0")</f>
        <v>12</v>
      </c>
      <c r="AF8" s="30">
        <f aca="true" t="shared" si="4" ref="AF8:AF32">COUNTIF(C8:AA8,"X")</f>
        <v>1</v>
      </c>
      <c r="AG8" s="21">
        <f aca="true" t="shared" si="5" ref="AG8:AG32">IF(AB8&lt;&gt;"",ROUND((AB8*100)/AB$6,0),"")</f>
        <v>26</v>
      </c>
      <c r="AH8" s="70" t="str">
        <f aca="true" t="shared" si="6" ref="AH8:AH32">IF(AG8&lt;&gt;"",IF(AG8&gt;89,"A",IF(AG8&gt;74,"B",IF(AG8&gt;49,"C",IF(AG8&gt;20,"D",IF(AG8&gt;0,"E",""))))),"")</f>
        <v>D</v>
      </c>
      <c r="AI8" s="20">
        <f aca="true" t="shared" si="7" ref="AI8:AI32">COUNTA(C8:AA8)</f>
        <v>20</v>
      </c>
    </row>
    <row r="9" spans="1:35" ht="12.75">
      <c r="A9" s="11">
        <v>2</v>
      </c>
      <c r="B9" s="51" t="s">
        <v>41</v>
      </c>
      <c r="C9" s="5">
        <v>3</v>
      </c>
      <c r="D9" s="5" t="s">
        <v>39</v>
      </c>
      <c r="E9" s="5" t="s">
        <v>39</v>
      </c>
      <c r="F9" s="5">
        <v>0</v>
      </c>
      <c r="G9" s="5">
        <v>0</v>
      </c>
      <c r="H9" s="5">
        <v>3</v>
      </c>
      <c r="I9" s="5">
        <v>2</v>
      </c>
      <c r="J9" s="5" t="s">
        <v>39</v>
      </c>
      <c r="K9" s="5">
        <v>0</v>
      </c>
      <c r="L9" s="5">
        <v>1</v>
      </c>
      <c r="M9" s="5">
        <v>0</v>
      </c>
      <c r="N9" s="5">
        <v>2</v>
      </c>
      <c r="O9" s="5">
        <v>0</v>
      </c>
      <c r="P9" s="5">
        <v>1</v>
      </c>
      <c r="Q9" s="5">
        <v>2</v>
      </c>
      <c r="R9" s="5">
        <v>0</v>
      </c>
      <c r="S9" s="5">
        <v>0</v>
      </c>
      <c r="T9" s="5">
        <v>0</v>
      </c>
      <c r="U9" s="5">
        <v>0</v>
      </c>
      <c r="V9" s="5">
        <v>2</v>
      </c>
      <c r="W9" s="5"/>
      <c r="X9" s="5"/>
      <c r="Y9" s="5"/>
      <c r="Z9" s="5"/>
      <c r="AA9" s="5"/>
      <c r="AB9" s="26">
        <f t="shared" si="0"/>
        <v>16</v>
      </c>
      <c r="AC9" s="30">
        <f t="shared" si="1"/>
        <v>6</v>
      </c>
      <c r="AD9" s="30">
        <f t="shared" si="2"/>
        <v>2</v>
      </c>
      <c r="AE9" s="30">
        <f t="shared" si="3"/>
        <v>9</v>
      </c>
      <c r="AF9" s="30">
        <f t="shared" si="4"/>
        <v>3</v>
      </c>
      <c r="AG9" s="21">
        <f t="shared" si="5"/>
        <v>42</v>
      </c>
      <c r="AH9" s="70" t="str">
        <f t="shared" si="6"/>
        <v>D</v>
      </c>
      <c r="AI9" s="20">
        <f t="shared" si="7"/>
        <v>20</v>
      </c>
    </row>
    <row r="10" spans="1:35" ht="12.75">
      <c r="A10" s="11">
        <v>3</v>
      </c>
      <c r="B10" s="51" t="s">
        <v>42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5"/>
      <c r="AB10" s="26">
        <f t="shared" si="0"/>
      </c>
      <c r="AC10" s="30">
        <f t="shared" si="1"/>
        <v>0</v>
      </c>
      <c r="AD10" s="30">
        <f t="shared" si="2"/>
        <v>0</v>
      </c>
      <c r="AE10" s="30">
        <f t="shared" si="3"/>
        <v>0</v>
      </c>
      <c r="AF10" s="30">
        <f t="shared" si="4"/>
        <v>0</v>
      </c>
      <c r="AG10" s="21">
        <f t="shared" si="5"/>
      </c>
      <c r="AH10" s="70">
        <f t="shared" si="6"/>
      </c>
      <c r="AI10" s="20">
        <f t="shared" si="7"/>
        <v>0</v>
      </c>
    </row>
    <row r="11" spans="1:35" ht="12.75">
      <c r="A11" s="11">
        <v>4</v>
      </c>
      <c r="B11" s="51" t="s">
        <v>43</v>
      </c>
      <c r="C11" s="5">
        <v>3</v>
      </c>
      <c r="D11" s="5">
        <v>2</v>
      </c>
      <c r="E11" s="5">
        <v>2</v>
      </c>
      <c r="F11" s="5">
        <v>0</v>
      </c>
      <c r="G11" s="5">
        <v>1</v>
      </c>
      <c r="H11" s="5">
        <v>3</v>
      </c>
      <c r="I11" s="5">
        <v>2</v>
      </c>
      <c r="J11" s="5">
        <v>2</v>
      </c>
      <c r="K11" s="5">
        <v>1</v>
      </c>
      <c r="L11" s="5">
        <v>3</v>
      </c>
      <c r="M11" s="5">
        <v>1</v>
      </c>
      <c r="N11" s="5">
        <v>2</v>
      </c>
      <c r="O11" s="5">
        <v>2</v>
      </c>
      <c r="P11" s="5">
        <v>1</v>
      </c>
      <c r="Q11" s="5">
        <v>2</v>
      </c>
      <c r="R11" s="5">
        <v>2</v>
      </c>
      <c r="S11" s="5">
        <v>1</v>
      </c>
      <c r="T11" s="5">
        <v>1</v>
      </c>
      <c r="U11" s="5">
        <v>2</v>
      </c>
      <c r="V11" s="5">
        <v>3</v>
      </c>
      <c r="W11" s="5"/>
      <c r="X11" s="5"/>
      <c r="Y11" s="5"/>
      <c r="Z11" s="5"/>
      <c r="AA11" s="5"/>
      <c r="AB11" s="26">
        <f t="shared" si="0"/>
        <v>36</v>
      </c>
      <c r="AC11" s="30">
        <f t="shared" si="1"/>
        <v>19</v>
      </c>
      <c r="AD11" s="30">
        <f t="shared" si="2"/>
        <v>0</v>
      </c>
      <c r="AE11" s="30">
        <f t="shared" si="3"/>
        <v>1</v>
      </c>
      <c r="AF11" s="30">
        <f t="shared" si="4"/>
        <v>0</v>
      </c>
      <c r="AG11" s="21">
        <f t="shared" si="5"/>
        <v>95</v>
      </c>
      <c r="AH11" s="70" t="str">
        <f t="shared" si="6"/>
        <v>A</v>
      </c>
      <c r="AI11" s="20">
        <f t="shared" si="7"/>
        <v>20</v>
      </c>
    </row>
    <row r="12" spans="1:35" ht="12.75">
      <c r="A12" s="11">
        <v>5</v>
      </c>
      <c r="B12" s="51" t="s">
        <v>44</v>
      </c>
      <c r="C12" s="5">
        <v>3</v>
      </c>
      <c r="D12" s="5">
        <v>0</v>
      </c>
      <c r="E12" s="5">
        <v>1</v>
      </c>
      <c r="F12" s="5">
        <v>0</v>
      </c>
      <c r="G12" s="5">
        <v>0</v>
      </c>
      <c r="H12" s="5">
        <v>2</v>
      </c>
      <c r="I12" s="5">
        <v>2</v>
      </c>
      <c r="J12" s="5" t="s">
        <v>39</v>
      </c>
      <c r="K12" s="5">
        <v>1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1</v>
      </c>
      <c r="V12" s="5">
        <v>0</v>
      </c>
      <c r="W12" s="5"/>
      <c r="X12" s="5"/>
      <c r="Y12" s="5"/>
      <c r="Z12" s="5"/>
      <c r="AA12" s="5"/>
      <c r="AB12" s="26">
        <f t="shared" si="0"/>
        <v>11</v>
      </c>
      <c r="AC12" s="30">
        <f t="shared" si="1"/>
        <v>3</v>
      </c>
      <c r="AD12" s="30">
        <f t="shared" si="2"/>
        <v>4</v>
      </c>
      <c r="AE12" s="30">
        <f t="shared" si="3"/>
        <v>12</v>
      </c>
      <c r="AF12" s="30">
        <f t="shared" si="4"/>
        <v>1</v>
      </c>
      <c r="AG12" s="21">
        <f t="shared" si="5"/>
        <v>29</v>
      </c>
      <c r="AH12" s="70" t="str">
        <f t="shared" si="6"/>
        <v>D</v>
      </c>
      <c r="AI12" s="20">
        <f t="shared" si="7"/>
        <v>20</v>
      </c>
    </row>
    <row r="13" spans="1:35" ht="12.75">
      <c r="A13" s="11">
        <v>6</v>
      </c>
      <c r="B13" s="51" t="s">
        <v>45</v>
      </c>
      <c r="C13" s="5">
        <v>3</v>
      </c>
      <c r="D13" s="5">
        <v>2</v>
      </c>
      <c r="E13" s="5">
        <v>2</v>
      </c>
      <c r="F13" s="5">
        <v>0</v>
      </c>
      <c r="G13" s="5">
        <v>0</v>
      </c>
      <c r="H13" s="5">
        <v>1</v>
      </c>
      <c r="I13" s="5">
        <v>2</v>
      </c>
      <c r="J13" s="5">
        <v>1</v>
      </c>
      <c r="K13" s="5">
        <v>1</v>
      </c>
      <c r="L13" s="5">
        <v>3</v>
      </c>
      <c r="M13" s="5">
        <v>1</v>
      </c>
      <c r="N13" s="5">
        <v>0</v>
      </c>
      <c r="O13" s="5">
        <v>2</v>
      </c>
      <c r="P13" s="5">
        <v>1</v>
      </c>
      <c r="Q13" s="5">
        <v>0</v>
      </c>
      <c r="R13" s="5">
        <v>0</v>
      </c>
      <c r="S13" s="5">
        <v>0</v>
      </c>
      <c r="T13" s="5">
        <v>1</v>
      </c>
      <c r="U13" s="5">
        <v>2</v>
      </c>
      <c r="V13" s="5">
        <v>3</v>
      </c>
      <c r="W13" s="5"/>
      <c r="X13" s="5"/>
      <c r="Y13" s="5"/>
      <c r="Z13" s="5"/>
      <c r="AA13" s="5"/>
      <c r="AB13" s="26">
        <f t="shared" si="0"/>
        <v>25</v>
      </c>
      <c r="AC13" s="30">
        <f t="shared" si="1"/>
        <v>12</v>
      </c>
      <c r="AD13" s="30">
        <f t="shared" si="2"/>
        <v>2</v>
      </c>
      <c r="AE13" s="30">
        <f t="shared" si="3"/>
        <v>6</v>
      </c>
      <c r="AF13" s="30">
        <f t="shared" si="4"/>
        <v>0</v>
      </c>
      <c r="AG13" s="21">
        <f t="shared" si="5"/>
        <v>66</v>
      </c>
      <c r="AH13" s="70" t="str">
        <f t="shared" si="6"/>
        <v>C</v>
      </c>
      <c r="AI13" s="20">
        <f t="shared" si="7"/>
        <v>20</v>
      </c>
    </row>
    <row r="14" spans="1:35" ht="12.75">
      <c r="A14" s="11">
        <v>7</v>
      </c>
      <c r="B14" s="51" t="s">
        <v>46</v>
      </c>
      <c r="C14" s="5">
        <v>3</v>
      </c>
      <c r="D14" s="5">
        <v>2</v>
      </c>
      <c r="E14" s="5">
        <v>2</v>
      </c>
      <c r="F14" s="5">
        <v>2</v>
      </c>
      <c r="G14" s="5">
        <v>1</v>
      </c>
      <c r="H14" s="5">
        <v>3</v>
      </c>
      <c r="I14" s="5">
        <v>1</v>
      </c>
      <c r="J14" s="5">
        <v>1</v>
      </c>
      <c r="K14" s="5">
        <v>1</v>
      </c>
      <c r="L14" s="5">
        <v>3</v>
      </c>
      <c r="M14" s="5">
        <v>0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26">
        <f t="shared" si="0"/>
        <v>19</v>
      </c>
      <c r="AC14" s="30">
        <f t="shared" si="1"/>
        <v>8</v>
      </c>
      <c r="AD14" s="30">
        <f t="shared" si="2"/>
        <v>2</v>
      </c>
      <c r="AE14" s="30">
        <f t="shared" si="3"/>
        <v>1</v>
      </c>
      <c r="AF14" s="30">
        <f t="shared" si="4"/>
        <v>0</v>
      </c>
      <c r="AG14" s="21">
        <f t="shared" si="5"/>
        <v>50</v>
      </c>
      <c r="AH14" s="70" t="str">
        <f t="shared" si="6"/>
        <v>C</v>
      </c>
      <c r="AI14" s="20">
        <f t="shared" si="7"/>
        <v>11</v>
      </c>
    </row>
    <row r="15" spans="1:35" ht="12.75">
      <c r="A15" s="11">
        <v>8</v>
      </c>
      <c r="B15" s="51" t="s">
        <v>47</v>
      </c>
      <c r="C15" s="5">
        <v>2</v>
      </c>
      <c r="D15" s="5">
        <v>0</v>
      </c>
      <c r="E15" s="5">
        <v>0</v>
      </c>
      <c r="F15" s="5">
        <v>0</v>
      </c>
      <c r="G15" s="5">
        <v>1</v>
      </c>
      <c r="H15" s="5">
        <v>0</v>
      </c>
      <c r="I15" s="5">
        <v>2</v>
      </c>
      <c r="J15" s="5">
        <v>2</v>
      </c>
      <c r="K15" s="5">
        <v>1</v>
      </c>
      <c r="L15" s="5">
        <v>2</v>
      </c>
      <c r="M15" s="5">
        <v>0</v>
      </c>
      <c r="N15" s="5">
        <v>2</v>
      </c>
      <c r="O15" s="5">
        <v>0</v>
      </c>
      <c r="P15" s="5">
        <v>1</v>
      </c>
      <c r="Q15" s="5">
        <v>0</v>
      </c>
      <c r="R15" s="5">
        <v>0</v>
      </c>
      <c r="S15" s="5">
        <v>1</v>
      </c>
      <c r="T15" s="5">
        <v>1</v>
      </c>
      <c r="U15" s="5">
        <v>1</v>
      </c>
      <c r="V15" s="5">
        <v>3</v>
      </c>
      <c r="W15" s="5"/>
      <c r="X15" s="5"/>
      <c r="Y15" s="5"/>
      <c r="Z15" s="5"/>
      <c r="AA15" s="5"/>
      <c r="AB15" s="26">
        <f t="shared" si="0"/>
        <v>19</v>
      </c>
      <c r="AC15" s="30">
        <f t="shared" si="1"/>
        <v>9</v>
      </c>
      <c r="AD15" s="30">
        <f t="shared" si="2"/>
        <v>3</v>
      </c>
      <c r="AE15" s="30">
        <f t="shared" si="3"/>
        <v>8</v>
      </c>
      <c r="AF15" s="30">
        <f t="shared" si="4"/>
        <v>0</v>
      </c>
      <c r="AG15" s="21">
        <f t="shared" si="5"/>
        <v>50</v>
      </c>
      <c r="AH15" s="70" t="str">
        <f t="shared" si="6"/>
        <v>C</v>
      </c>
      <c r="AI15" s="20">
        <f t="shared" si="7"/>
        <v>20</v>
      </c>
    </row>
    <row r="16" spans="1:35" ht="12.75">
      <c r="A16" s="11">
        <v>9</v>
      </c>
      <c r="B16" s="51" t="s">
        <v>48</v>
      </c>
      <c r="C16" s="5" t="s">
        <v>39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1</v>
      </c>
      <c r="V16" s="5" t="s">
        <v>39</v>
      </c>
      <c r="W16" s="5"/>
      <c r="X16" s="5"/>
      <c r="Y16" s="5"/>
      <c r="Z16" s="5"/>
      <c r="AA16" s="5"/>
      <c r="AB16" s="26">
        <f t="shared" si="0"/>
        <v>3</v>
      </c>
      <c r="AC16" s="30">
        <f t="shared" si="1"/>
        <v>1</v>
      </c>
      <c r="AD16" s="30">
        <f t="shared" si="2"/>
        <v>2</v>
      </c>
      <c r="AE16" s="30">
        <f t="shared" si="3"/>
        <v>15</v>
      </c>
      <c r="AF16" s="30">
        <f t="shared" si="4"/>
        <v>2</v>
      </c>
      <c r="AG16" s="21">
        <f t="shared" si="5"/>
        <v>8</v>
      </c>
      <c r="AH16" s="70" t="str">
        <f t="shared" si="6"/>
        <v>E</v>
      </c>
      <c r="AI16" s="20">
        <f t="shared" si="7"/>
        <v>20</v>
      </c>
    </row>
    <row r="17" spans="1:35" ht="12.75">
      <c r="A17" s="11">
        <v>10</v>
      </c>
      <c r="B17" s="51" t="s">
        <v>57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6">
        <f t="shared" si="0"/>
      </c>
      <c r="AC17" s="30">
        <f t="shared" si="1"/>
        <v>0</v>
      </c>
      <c r="AD17" s="30">
        <f t="shared" si="2"/>
        <v>0</v>
      </c>
      <c r="AE17" s="30">
        <f t="shared" si="3"/>
        <v>0</v>
      </c>
      <c r="AF17" s="30">
        <f t="shared" si="4"/>
        <v>0</v>
      </c>
      <c r="AG17" s="21">
        <f t="shared" si="5"/>
      </c>
      <c r="AH17" s="70">
        <f t="shared" si="6"/>
      </c>
      <c r="AI17" s="20">
        <f t="shared" si="7"/>
        <v>0</v>
      </c>
    </row>
    <row r="18" spans="1:35" ht="12.75">
      <c r="A18" s="11">
        <v>11</v>
      </c>
      <c r="B18" s="51" t="s">
        <v>49</v>
      </c>
      <c r="C18" s="5">
        <v>3</v>
      </c>
      <c r="D18" s="5">
        <v>2</v>
      </c>
      <c r="E18" s="5">
        <v>2</v>
      </c>
      <c r="F18" s="5">
        <v>2</v>
      </c>
      <c r="G18" s="5">
        <v>1</v>
      </c>
      <c r="H18" s="5">
        <v>3</v>
      </c>
      <c r="I18" s="5">
        <v>2</v>
      </c>
      <c r="J18" s="5">
        <v>2</v>
      </c>
      <c r="K18" s="5">
        <v>1</v>
      </c>
      <c r="L18" s="5">
        <v>3</v>
      </c>
      <c r="M18" s="5">
        <v>1</v>
      </c>
      <c r="N18" s="5">
        <v>2</v>
      </c>
      <c r="O18" s="5">
        <v>2</v>
      </c>
      <c r="P18" s="5">
        <v>1</v>
      </c>
      <c r="Q18" s="5">
        <v>2</v>
      </c>
      <c r="R18" s="5">
        <v>1</v>
      </c>
      <c r="S18" s="5">
        <v>0</v>
      </c>
      <c r="T18" s="5">
        <v>0</v>
      </c>
      <c r="U18" s="5">
        <v>2</v>
      </c>
      <c r="V18" s="5">
        <v>3</v>
      </c>
      <c r="W18" s="5"/>
      <c r="X18" s="5"/>
      <c r="Y18" s="5"/>
      <c r="Z18" s="5"/>
      <c r="AA18" s="5"/>
      <c r="AB18" s="26">
        <f t="shared" si="0"/>
        <v>35</v>
      </c>
      <c r="AC18" s="30">
        <f t="shared" si="1"/>
        <v>17</v>
      </c>
      <c r="AD18" s="30">
        <f t="shared" si="2"/>
        <v>1</v>
      </c>
      <c r="AE18" s="30">
        <f t="shared" si="3"/>
        <v>2</v>
      </c>
      <c r="AF18" s="30">
        <f t="shared" si="4"/>
        <v>0</v>
      </c>
      <c r="AG18" s="21">
        <f t="shared" si="5"/>
        <v>92</v>
      </c>
      <c r="AH18" s="70" t="str">
        <f t="shared" si="6"/>
        <v>A</v>
      </c>
      <c r="AI18" s="20">
        <f t="shared" si="7"/>
        <v>20</v>
      </c>
    </row>
    <row r="19" spans="1:35" ht="12.75">
      <c r="A19" s="11">
        <v>12</v>
      </c>
      <c r="B19" s="51" t="s">
        <v>50</v>
      </c>
      <c r="C19" s="5">
        <v>2</v>
      </c>
      <c r="D19" s="5">
        <v>2</v>
      </c>
      <c r="E19" s="5">
        <v>0</v>
      </c>
      <c r="F19" s="5">
        <v>0</v>
      </c>
      <c r="G19" s="5">
        <v>0</v>
      </c>
      <c r="H19" s="5">
        <v>0</v>
      </c>
      <c r="I19" s="5">
        <v>2</v>
      </c>
      <c r="J19" s="5" t="s">
        <v>39</v>
      </c>
      <c r="K19" s="5">
        <v>1</v>
      </c>
      <c r="L19" s="5">
        <v>2</v>
      </c>
      <c r="M19" s="5">
        <v>0</v>
      </c>
      <c r="N19" s="5">
        <v>2</v>
      </c>
      <c r="O19" s="5">
        <v>2</v>
      </c>
      <c r="P19" s="5">
        <v>1</v>
      </c>
      <c r="Q19" s="5">
        <v>2</v>
      </c>
      <c r="R19" s="5">
        <v>0</v>
      </c>
      <c r="S19" s="5">
        <v>0</v>
      </c>
      <c r="T19" s="5">
        <v>0</v>
      </c>
      <c r="U19" s="5">
        <v>1</v>
      </c>
      <c r="V19" s="5">
        <v>2</v>
      </c>
      <c r="W19" s="5"/>
      <c r="X19" s="5"/>
      <c r="Y19" s="5"/>
      <c r="Z19" s="5"/>
      <c r="AA19" s="5"/>
      <c r="AB19" s="26">
        <f t="shared" si="0"/>
        <v>19</v>
      </c>
      <c r="AC19" s="30">
        <f t="shared" si="1"/>
        <v>7</v>
      </c>
      <c r="AD19" s="30">
        <f t="shared" si="2"/>
        <v>4</v>
      </c>
      <c r="AE19" s="30">
        <f t="shared" si="3"/>
        <v>8</v>
      </c>
      <c r="AF19" s="30">
        <f t="shared" si="4"/>
        <v>1</v>
      </c>
      <c r="AG19" s="21">
        <f t="shared" si="5"/>
        <v>50</v>
      </c>
      <c r="AH19" s="70" t="str">
        <f t="shared" si="6"/>
        <v>C</v>
      </c>
      <c r="AI19" s="20">
        <f t="shared" si="7"/>
        <v>20</v>
      </c>
    </row>
    <row r="20" spans="1:35" ht="12.75">
      <c r="A20" s="11">
        <v>13</v>
      </c>
      <c r="B20" s="51" t="s">
        <v>51</v>
      </c>
      <c r="C20" s="5" t="s">
        <v>39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5">
        <v>0</v>
      </c>
      <c r="P20" s="5">
        <v>1</v>
      </c>
      <c r="Q20" s="5">
        <v>0</v>
      </c>
      <c r="R20" s="5">
        <v>0</v>
      </c>
      <c r="S20" s="5">
        <v>0</v>
      </c>
      <c r="T20" s="5" t="s">
        <v>39</v>
      </c>
      <c r="U20" s="5">
        <v>0</v>
      </c>
      <c r="V20" s="5">
        <v>2</v>
      </c>
      <c r="W20" s="5"/>
      <c r="X20" s="5"/>
      <c r="Y20" s="5"/>
      <c r="Z20" s="5"/>
      <c r="AA20" s="5"/>
      <c r="AB20" s="26">
        <f t="shared" si="0"/>
        <v>5</v>
      </c>
      <c r="AC20" s="30">
        <f t="shared" si="1"/>
        <v>2</v>
      </c>
      <c r="AD20" s="30">
        <f t="shared" si="2"/>
        <v>2</v>
      </c>
      <c r="AE20" s="30">
        <f t="shared" si="3"/>
        <v>14</v>
      </c>
      <c r="AF20" s="30">
        <f t="shared" si="4"/>
        <v>2</v>
      </c>
      <c r="AG20" s="21">
        <f t="shared" si="5"/>
        <v>13</v>
      </c>
      <c r="AH20" s="70" t="str">
        <f t="shared" si="6"/>
        <v>E</v>
      </c>
      <c r="AI20" s="20">
        <f t="shared" si="7"/>
        <v>20</v>
      </c>
    </row>
    <row r="21" spans="1:35" ht="12.75">
      <c r="A21" s="11">
        <v>14</v>
      </c>
      <c r="B21" s="51"/>
      <c r="C21" s="5">
        <v>3</v>
      </c>
      <c r="D21" s="5">
        <v>2</v>
      </c>
      <c r="E21" s="5">
        <v>2</v>
      </c>
      <c r="F21" s="5">
        <v>2</v>
      </c>
      <c r="G21" s="5">
        <v>0</v>
      </c>
      <c r="H21" s="5">
        <v>1</v>
      </c>
      <c r="I21" s="5">
        <v>0</v>
      </c>
      <c r="J21" s="5">
        <v>2</v>
      </c>
      <c r="K21" s="5">
        <v>1</v>
      </c>
      <c r="L21" s="5">
        <v>2</v>
      </c>
      <c r="M21" s="5">
        <v>0</v>
      </c>
      <c r="N21" s="5">
        <v>2</v>
      </c>
      <c r="O21" s="5">
        <v>1</v>
      </c>
      <c r="P21" s="5">
        <v>1</v>
      </c>
      <c r="Q21" s="5">
        <v>2</v>
      </c>
      <c r="R21" s="5">
        <v>0</v>
      </c>
      <c r="S21" s="5">
        <v>1</v>
      </c>
      <c r="T21" s="5">
        <v>1</v>
      </c>
      <c r="U21" s="5">
        <v>1</v>
      </c>
      <c r="V21" s="5">
        <v>2</v>
      </c>
      <c r="W21" s="5"/>
      <c r="X21" s="5"/>
      <c r="Y21" s="5"/>
      <c r="Z21" s="5"/>
      <c r="AA21" s="5"/>
      <c r="AB21" s="26">
        <f t="shared" si="0"/>
        <v>26</v>
      </c>
      <c r="AC21" s="30">
        <f t="shared" si="1"/>
        <v>11</v>
      </c>
      <c r="AD21" s="30">
        <f t="shared" si="2"/>
        <v>5</v>
      </c>
      <c r="AE21" s="30">
        <f t="shared" si="3"/>
        <v>4</v>
      </c>
      <c r="AF21" s="30">
        <f t="shared" si="4"/>
        <v>0</v>
      </c>
      <c r="AG21" s="21">
        <f t="shared" si="5"/>
        <v>68</v>
      </c>
      <c r="AH21" s="70" t="str">
        <f t="shared" si="6"/>
        <v>C</v>
      </c>
      <c r="AI21" s="20">
        <f t="shared" si="7"/>
        <v>20</v>
      </c>
    </row>
    <row r="22" spans="1:35" ht="12.75">
      <c r="A22" s="11">
        <v>15</v>
      </c>
      <c r="B22" s="51" t="s">
        <v>52</v>
      </c>
      <c r="C22" s="5">
        <v>2</v>
      </c>
      <c r="D22" s="5">
        <v>2</v>
      </c>
      <c r="E22" s="5">
        <v>2</v>
      </c>
      <c r="F22" s="5">
        <v>2</v>
      </c>
      <c r="G22" s="5">
        <v>1</v>
      </c>
      <c r="H22" s="5">
        <v>3</v>
      </c>
      <c r="I22" s="5">
        <v>2</v>
      </c>
      <c r="J22" s="5">
        <v>2</v>
      </c>
      <c r="K22" s="5">
        <v>1</v>
      </c>
      <c r="L22" s="5">
        <v>3</v>
      </c>
      <c r="M22" s="5">
        <v>1</v>
      </c>
      <c r="N22" s="5">
        <v>2</v>
      </c>
      <c r="O22" s="5">
        <v>0</v>
      </c>
      <c r="P22" s="5">
        <v>1</v>
      </c>
      <c r="Q22" s="5">
        <v>0</v>
      </c>
      <c r="R22" s="5">
        <v>1</v>
      </c>
      <c r="S22" s="5">
        <v>1</v>
      </c>
      <c r="T22" s="5">
        <v>1</v>
      </c>
      <c r="U22" s="5">
        <v>2</v>
      </c>
      <c r="V22" s="5">
        <v>3</v>
      </c>
      <c r="W22" s="5"/>
      <c r="X22" s="5"/>
      <c r="Y22" s="5"/>
      <c r="Z22" s="5"/>
      <c r="AA22" s="5"/>
      <c r="AB22" s="26">
        <f t="shared" si="0"/>
        <v>32</v>
      </c>
      <c r="AC22" s="30">
        <f t="shared" si="1"/>
        <v>16</v>
      </c>
      <c r="AD22" s="30">
        <f t="shared" si="2"/>
        <v>2</v>
      </c>
      <c r="AE22" s="30">
        <f t="shared" si="3"/>
        <v>2</v>
      </c>
      <c r="AF22" s="30">
        <f t="shared" si="4"/>
        <v>0</v>
      </c>
      <c r="AG22" s="21">
        <f t="shared" si="5"/>
        <v>84</v>
      </c>
      <c r="AH22" s="70" t="str">
        <f t="shared" si="6"/>
        <v>B</v>
      </c>
      <c r="AI22" s="20">
        <f t="shared" si="7"/>
        <v>20</v>
      </c>
    </row>
    <row r="23" spans="1:35" ht="12.75">
      <c r="A23" s="11">
        <v>16</v>
      </c>
      <c r="B23" s="51" t="s">
        <v>53</v>
      </c>
      <c r="C23" s="5">
        <v>3</v>
      </c>
      <c r="D23" s="5">
        <v>2</v>
      </c>
      <c r="E23" s="5">
        <v>2</v>
      </c>
      <c r="F23" s="5">
        <v>2</v>
      </c>
      <c r="G23" s="5">
        <v>0</v>
      </c>
      <c r="H23" s="5">
        <v>3</v>
      </c>
      <c r="I23" s="5">
        <v>0</v>
      </c>
      <c r="J23" s="5">
        <v>0</v>
      </c>
      <c r="K23" s="5">
        <v>1</v>
      </c>
      <c r="L23" s="5">
        <v>3</v>
      </c>
      <c r="M23" s="5">
        <v>1</v>
      </c>
      <c r="N23" s="5">
        <v>2</v>
      </c>
      <c r="O23" s="5">
        <v>2</v>
      </c>
      <c r="P23" s="5">
        <v>1</v>
      </c>
      <c r="Q23" s="5">
        <v>2</v>
      </c>
      <c r="R23" s="5">
        <v>2</v>
      </c>
      <c r="S23" s="5">
        <v>0</v>
      </c>
      <c r="T23" s="5">
        <v>0</v>
      </c>
      <c r="U23" s="5">
        <v>2</v>
      </c>
      <c r="V23" s="5">
        <v>3</v>
      </c>
      <c r="W23" s="5"/>
      <c r="X23" s="5"/>
      <c r="Y23" s="5"/>
      <c r="Z23" s="5"/>
      <c r="AA23" s="5"/>
      <c r="AB23" s="26">
        <f t="shared" si="0"/>
        <v>31</v>
      </c>
      <c r="AC23" s="30">
        <f t="shared" si="1"/>
        <v>15</v>
      </c>
      <c r="AD23" s="30">
        <f t="shared" si="2"/>
        <v>0</v>
      </c>
      <c r="AE23" s="30">
        <f t="shared" si="3"/>
        <v>5</v>
      </c>
      <c r="AF23" s="30">
        <f t="shared" si="4"/>
        <v>0</v>
      </c>
      <c r="AG23" s="21">
        <f t="shared" si="5"/>
        <v>82</v>
      </c>
      <c r="AH23" s="70" t="str">
        <f t="shared" si="6"/>
        <v>B</v>
      </c>
      <c r="AI23" s="20">
        <f t="shared" si="7"/>
        <v>20</v>
      </c>
    </row>
    <row r="24" spans="1:35" ht="12.75">
      <c r="A24" s="11">
        <v>17</v>
      </c>
      <c r="B24" s="51" t="s">
        <v>54</v>
      </c>
      <c r="C24" s="5">
        <v>3</v>
      </c>
      <c r="D24" s="5">
        <v>0</v>
      </c>
      <c r="E24" s="5">
        <v>2</v>
      </c>
      <c r="F24" s="5">
        <v>0</v>
      </c>
      <c r="G24" s="5">
        <v>0</v>
      </c>
      <c r="H24" s="5">
        <v>3</v>
      </c>
      <c r="I24" s="5">
        <v>2</v>
      </c>
      <c r="J24" s="5">
        <v>2</v>
      </c>
      <c r="K24" s="5">
        <v>1</v>
      </c>
      <c r="L24" s="5">
        <v>3</v>
      </c>
      <c r="M24" s="5">
        <v>1</v>
      </c>
      <c r="N24" s="5">
        <v>0</v>
      </c>
      <c r="O24" s="5">
        <v>1</v>
      </c>
      <c r="P24" s="5">
        <v>1</v>
      </c>
      <c r="Q24" s="5">
        <v>2</v>
      </c>
      <c r="R24" s="5">
        <v>2</v>
      </c>
      <c r="S24" s="5">
        <v>1</v>
      </c>
      <c r="T24" s="5">
        <v>1</v>
      </c>
      <c r="U24" s="5">
        <v>0</v>
      </c>
      <c r="V24" s="5">
        <v>3</v>
      </c>
      <c r="W24" s="5"/>
      <c r="X24" s="5"/>
      <c r="Y24" s="5"/>
      <c r="Z24" s="5"/>
      <c r="AA24" s="5"/>
      <c r="AB24" s="26">
        <f t="shared" si="0"/>
        <v>28</v>
      </c>
      <c r="AC24" s="30">
        <f t="shared" si="1"/>
        <v>14</v>
      </c>
      <c r="AD24" s="30">
        <f t="shared" si="2"/>
        <v>1</v>
      </c>
      <c r="AE24" s="30">
        <f t="shared" si="3"/>
        <v>5</v>
      </c>
      <c r="AF24" s="30">
        <f t="shared" si="4"/>
        <v>0</v>
      </c>
      <c r="AG24" s="21">
        <f t="shared" si="5"/>
        <v>74</v>
      </c>
      <c r="AH24" s="70" t="str">
        <f t="shared" si="6"/>
        <v>C</v>
      </c>
      <c r="AI24" s="20">
        <f t="shared" si="7"/>
        <v>20</v>
      </c>
    </row>
    <row r="25" spans="1:35" ht="13.5">
      <c r="A25" s="11">
        <v>18</v>
      </c>
      <c r="B25" s="51" t="s">
        <v>55</v>
      </c>
      <c r="C25" s="49" t="s">
        <v>39</v>
      </c>
      <c r="D25" s="48">
        <v>2</v>
      </c>
      <c r="E25" s="48" t="s">
        <v>39</v>
      </c>
      <c r="F25" s="48" t="s">
        <v>39</v>
      </c>
      <c r="G25" s="48">
        <v>0</v>
      </c>
      <c r="H25" s="48">
        <v>3</v>
      </c>
      <c r="I25" s="48" t="s">
        <v>39</v>
      </c>
      <c r="J25" s="48" t="s">
        <v>39</v>
      </c>
      <c r="K25" s="48">
        <v>1</v>
      </c>
      <c r="L25" s="48">
        <v>1</v>
      </c>
      <c r="M25" s="48">
        <v>0</v>
      </c>
      <c r="N25" s="48">
        <v>2</v>
      </c>
      <c r="O25" s="48">
        <v>0</v>
      </c>
      <c r="P25" s="48" t="s">
        <v>39</v>
      </c>
      <c r="Q25" s="48" t="s">
        <v>39</v>
      </c>
      <c r="R25" s="48" t="s">
        <v>39</v>
      </c>
      <c r="S25" s="48">
        <v>1</v>
      </c>
      <c r="T25" s="48">
        <v>1</v>
      </c>
      <c r="U25" s="48">
        <v>2</v>
      </c>
      <c r="V25" s="48">
        <v>1</v>
      </c>
      <c r="W25" s="48"/>
      <c r="X25" s="48"/>
      <c r="Y25" s="48"/>
      <c r="Z25" s="48"/>
      <c r="AA25" s="6"/>
      <c r="AB25" s="26">
        <f t="shared" si="0"/>
        <v>14</v>
      </c>
      <c r="AC25" s="30">
        <f t="shared" si="1"/>
        <v>7</v>
      </c>
      <c r="AD25" s="30">
        <f t="shared" si="2"/>
        <v>2</v>
      </c>
      <c r="AE25" s="30">
        <f t="shared" si="3"/>
        <v>3</v>
      </c>
      <c r="AF25" s="30">
        <f t="shared" si="4"/>
        <v>8</v>
      </c>
      <c r="AG25" s="21">
        <f t="shared" si="5"/>
        <v>37</v>
      </c>
      <c r="AH25" s="70" t="str">
        <f t="shared" si="6"/>
        <v>D</v>
      </c>
      <c r="AI25" s="20">
        <f t="shared" si="7"/>
        <v>20</v>
      </c>
    </row>
    <row r="26" spans="1:35" ht="12.75">
      <c r="A26" s="11">
        <v>19</v>
      </c>
      <c r="B26" s="52" t="s">
        <v>58</v>
      </c>
      <c r="C26" s="5">
        <v>3</v>
      </c>
      <c r="D26" s="5">
        <v>1</v>
      </c>
      <c r="E26" s="5">
        <v>0</v>
      </c>
      <c r="F26" s="5">
        <v>0</v>
      </c>
      <c r="G26" s="5">
        <v>1</v>
      </c>
      <c r="H26" s="5">
        <v>0</v>
      </c>
      <c r="I26" s="5">
        <v>0</v>
      </c>
      <c r="J26" s="5">
        <v>1</v>
      </c>
      <c r="K26" s="5">
        <v>0</v>
      </c>
      <c r="L26" s="5">
        <v>2</v>
      </c>
      <c r="M26" s="5">
        <v>0</v>
      </c>
      <c r="N26" s="5">
        <v>1</v>
      </c>
      <c r="O26" s="5">
        <v>0</v>
      </c>
      <c r="P26" s="5">
        <v>0</v>
      </c>
      <c r="Q26" s="5">
        <v>2</v>
      </c>
      <c r="R26" s="5">
        <v>0</v>
      </c>
      <c r="S26" s="5">
        <v>0</v>
      </c>
      <c r="T26" s="5">
        <v>0</v>
      </c>
      <c r="U26" s="5">
        <v>1</v>
      </c>
      <c r="V26" s="5">
        <v>2</v>
      </c>
      <c r="W26" s="5"/>
      <c r="X26" s="5"/>
      <c r="Y26" s="5"/>
      <c r="Z26" s="5"/>
      <c r="AA26" s="7"/>
      <c r="AB26" s="26">
        <f t="shared" si="0"/>
        <v>14</v>
      </c>
      <c r="AC26" s="30">
        <f t="shared" si="1"/>
        <v>3</v>
      </c>
      <c r="AD26" s="30">
        <f t="shared" si="2"/>
        <v>6</v>
      </c>
      <c r="AE26" s="30">
        <f t="shared" si="3"/>
        <v>11</v>
      </c>
      <c r="AF26" s="30">
        <f t="shared" si="4"/>
        <v>0</v>
      </c>
      <c r="AG26" s="21">
        <f t="shared" si="5"/>
        <v>37</v>
      </c>
      <c r="AH26" s="70" t="str">
        <f t="shared" si="6"/>
        <v>D</v>
      </c>
      <c r="AI26" s="20">
        <f t="shared" si="7"/>
        <v>20</v>
      </c>
    </row>
    <row r="27" spans="1:35" ht="12.75">
      <c r="A27" s="11">
        <v>20</v>
      </c>
      <c r="B27" s="52" t="s">
        <v>56</v>
      </c>
      <c r="C27" s="5">
        <v>3</v>
      </c>
      <c r="D27" s="5">
        <v>2</v>
      </c>
      <c r="E27" s="5">
        <v>0</v>
      </c>
      <c r="F27" s="5">
        <v>0</v>
      </c>
      <c r="G27" s="5">
        <v>0</v>
      </c>
      <c r="H27" s="5">
        <v>3</v>
      </c>
      <c r="I27" s="5">
        <v>2</v>
      </c>
      <c r="J27" s="5">
        <v>2</v>
      </c>
      <c r="K27" s="5">
        <v>1</v>
      </c>
      <c r="L27" s="5">
        <v>3</v>
      </c>
      <c r="M27" s="5">
        <v>1</v>
      </c>
      <c r="N27" s="5">
        <v>2</v>
      </c>
      <c r="O27" s="5">
        <v>0</v>
      </c>
      <c r="P27" s="5">
        <v>1</v>
      </c>
      <c r="Q27" s="5">
        <v>2</v>
      </c>
      <c r="R27" s="5">
        <v>2</v>
      </c>
      <c r="S27" s="5">
        <v>1</v>
      </c>
      <c r="T27" s="5">
        <v>0</v>
      </c>
      <c r="U27" s="5">
        <v>1</v>
      </c>
      <c r="V27" s="5">
        <v>3</v>
      </c>
      <c r="W27" s="5"/>
      <c r="X27" s="5"/>
      <c r="Y27" s="5"/>
      <c r="Z27" s="5"/>
      <c r="AA27" s="7"/>
      <c r="AB27" s="26">
        <f t="shared" si="0"/>
        <v>29</v>
      </c>
      <c r="AC27" s="30">
        <f t="shared" si="1"/>
        <v>14</v>
      </c>
      <c r="AD27" s="30">
        <f t="shared" si="2"/>
        <v>1</v>
      </c>
      <c r="AE27" s="30">
        <f t="shared" si="3"/>
        <v>5</v>
      </c>
      <c r="AF27" s="30">
        <f t="shared" si="4"/>
        <v>0</v>
      </c>
      <c r="AG27" s="21">
        <f t="shared" si="5"/>
        <v>76</v>
      </c>
      <c r="AH27" s="70" t="str">
        <f t="shared" si="6"/>
        <v>B</v>
      </c>
      <c r="AI27" s="20">
        <f t="shared" si="7"/>
        <v>20</v>
      </c>
    </row>
    <row r="28" spans="1:35" ht="12.75">
      <c r="A28" s="11">
        <v>21</v>
      </c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26">
        <f t="shared" si="0"/>
      </c>
      <c r="AC28" s="30">
        <f t="shared" si="1"/>
        <v>0</v>
      </c>
      <c r="AD28" s="30">
        <f t="shared" si="2"/>
        <v>0</v>
      </c>
      <c r="AE28" s="30">
        <f t="shared" si="3"/>
        <v>0</v>
      </c>
      <c r="AF28" s="30">
        <f t="shared" si="4"/>
        <v>0</v>
      </c>
      <c r="AG28" s="21">
        <f t="shared" si="5"/>
      </c>
      <c r="AH28" s="70">
        <f t="shared" si="6"/>
      </c>
      <c r="AI28" s="20">
        <f t="shared" si="7"/>
        <v>0</v>
      </c>
    </row>
    <row r="29" spans="1:35" ht="12.75">
      <c r="A29" s="11">
        <v>22</v>
      </c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26">
        <f t="shared" si="0"/>
      </c>
      <c r="AC29" s="30">
        <f t="shared" si="1"/>
        <v>0</v>
      </c>
      <c r="AD29" s="30">
        <f t="shared" si="2"/>
        <v>0</v>
      </c>
      <c r="AE29" s="30">
        <f t="shared" si="3"/>
        <v>0</v>
      </c>
      <c r="AF29" s="30">
        <f t="shared" si="4"/>
        <v>0</v>
      </c>
      <c r="AG29" s="21">
        <f t="shared" si="5"/>
      </c>
      <c r="AH29" s="70">
        <f t="shared" si="6"/>
      </c>
      <c r="AI29" s="20">
        <f t="shared" si="7"/>
        <v>0</v>
      </c>
    </row>
    <row r="30" spans="1:35" ht="12.75">
      <c r="A30" s="11">
        <v>23</v>
      </c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26">
        <f t="shared" si="0"/>
      </c>
      <c r="AC30" s="30">
        <f t="shared" si="1"/>
        <v>0</v>
      </c>
      <c r="AD30" s="30">
        <f t="shared" si="2"/>
        <v>0</v>
      </c>
      <c r="AE30" s="30">
        <f t="shared" si="3"/>
        <v>0</v>
      </c>
      <c r="AF30" s="30">
        <f t="shared" si="4"/>
        <v>0</v>
      </c>
      <c r="AG30" s="21">
        <f t="shared" si="5"/>
      </c>
      <c r="AH30" s="70">
        <f t="shared" si="6"/>
      </c>
      <c r="AI30" s="20">
        <f t="shared" si="7"/>
        <v>0</v>
      </c>
    </row>
    <row r="31" spans="1:35" ht="12.75">
      <c r="A31" s="11">
        <v>24</v>
      </c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26">
        <f t="shared" si="0"/>
      </c>
      <c r="AC31" s="30">
        <f t="shared" si="1"/>
        <v>0</v>
      </c>
      <c r="AD31" s="30">
        <f t="shared" si="2"/>
        <v>0</v>
      </c>
      <c r="AE31" s="30">
        <f t="shared" si="3"/>
        <v>0</v>
      </c>
      <c r="AF31" s="30">
        <f t="shared" si="4"/>
        <v>0</v>
      </c>
      <c r="AG31" s="21">
        <f t="shared" si="5"/>
      </c>
      <c r="AH31" s="70">
        <f t="shared" si="6"/>
      </c>
      <c r="AI31" s="20">
        <f t="shared" si="7"/>
        <v>0</v>
      </c>
    </row>
    <row r="32" spans="1:35" ht="12.75">
      <c r="A32" s="11">
        <v>25</v>
      </c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26">
        <f t="shared" si="0"/>
      </c>
      <c r="AC32" s="30">
        <f t="shared" si="1"/>
        <v>0</v>
      </c>
      <c r="AD32" s="30">
        <f t="shared" si="2"/>
        <v>0</v>
      </c>
      <c r="AE32" s="30">
        <f t="shared" si="3"/>
        <v>0</v>
      </c>
      <c r="AF32" s="30">
        <f t="shared" si="4"/>
        <v>0</v>
      </c>
      <c r="AG32" s="21">
        <f t="shared" si="5"/>
      </c>
      <c r="AH32" s="70">
        <f t="shared" si="6"/>
      </c>
      <c r="AI32" s="20">
        <f t="shared" si="7"/>
        <v>0</v>
      </c>
    </row>
    <row r="33" spans="1:35" ht="13.5">
      <c r="A33" s="97" t="s">
        <v>9</v>
      </c>
      <c r="B33" s="33" t="s">
        <v>10</v>
      </c>
      <c r="C33" s="34">
        <f>COUNTIF(C8:C32,C6)</f>
        <v>11</v>
      </c>
      <c r="D33" s="34">
        <f>COUNTIF(D8:D32,D6)</f>
        <v>11</v>
      </c>
      <c r="E33" s="34">
        <f>COUNTIF(E8:E32,E6)</f>
        <v>8</v>
      </c>
      <c r="F33" s="34">
        <f>COUNTIF(F8:F32,F6)</f>
        <v>5</v>
      </c>
      <c r="G33" s="34">
        <f>COUNTIF(G8:G32,G6)</f>
        <v>7</v>
      </c>
      <c r="H33" s="34">
        <f>COUNTIF(H8:H32,H6)</f>
        <v>9</v>
      </c>
      <c r="I33" s="34">
        <f>COUNTIF(I8:I32,I6)</f>
        <v>10</v>
      </c>
      <c r="J33" s="34">
        <f>COUNTIF(J8:J32,J6)</f>
        <v>7</v>
      </c>
      <c r="K33" s="34">
        <f>COUNTIF(K8:K32,K6)</f>
        <v>16</v>
      </c>
      <c r="L33" s="34">
        <f>COUNTIF(L8:L32,L6)</f>
        <v>8</v>
      </c>
      <c r="M33" s="34">
        <f>COUNTIF(M8:M32,M6)</f>
        <v>7</v>
      </c>
      <c r="N33" s="34">
        <f>COUNTIF(N8:N32,N6)</f>
        <v>11</v>
      </c>
      <c r="O33" s="34">
        <f>COUNTIF(O8:O32,O6)</f>
        <v>5</v>
      </c>
      <c r="P33" s="34">
        <f>COUNTIF(P8:P32,P6)</f>
        <v>12</v>
      </c>
      <c r="Q33" s="34">
        <f>COUNTIF(Q8:Q32,Q6)</f>
        <v>9</v>
      </c>
      <c r="R33" s="34">
        <f>COUNTIF(R8:R32,R6)</f>
        <v>4</v>
      </c>
      <c r="S33" s="34">
        <f>COUNTIF(S8:S32,S6)</f>
        <v>7</v>
      </c>
      <c r="T33" s="34">
        <f>COUNTIF(T8:T32,T6)</f>
        <v>7</v>
      </c>
      <c r="U33" s="34">
        <f>COUNTIF(U8:U32,U6)</f>
        <v>7</v>
      </c>
      <c r="V33" s="34">
        <f>COUNTIF(V8:V32,V6)</f>
        <v>8</v>
      </c>
      <c r="W33" s="34">
        <f>COUNTIF(W8:W32,W6)</f>
        <v>0</v>
      </c>
      <c r="X33" s="34">
        <f>COUNTIF(X8:X32,X6)</f>
        <v>0</v>
      </c>
      <c r="Y33" s="34">
        <f>COUNTIF(Y8:Y32,Y6)</f>
        <v>0</v>
      </c>
      <c r="Z33" s="34">
        <f>COUNTIF(Z8:Z32,Z6)</f>
        <v>0</v>
      </c>
      <c r="AA33" s="34">
        <f>COUNTIF(AA8:AA32,AA6)</f>
        <v>0</v>
      </c>
      <c r="AB33" s="35"/>
      <c r="AC33" s="35"/>
      <c r="AD33" s="35"/>
      <c r="AE33" s="35"/>
      <c r="AF33" s="35"/>
      <c r="AG33" s="36"/>
      <c r="AH33" s="37"/>
      <c r="AI33" s="20"/>
    </row>
    <row r="34" spans="1:35" ht="13.5">
      <c r="A34" s="97"/>
      <c r="B34" s="38" t="s">
        <v>11</v>
      </c>
      <c r="C34" s="22">
        <f>COUNTIF(C8:C32,"&gt;0")-COUNTIF(C8:C32,C6)</f>
        <v>4</v>
      </c>
      <c r="D34" s="22">
        <f>COUNTIF(D8:D32,"&gt;0")-COUNTIF(D8:D32,D6)</f>
        <v>1</v>
      </c>
      <c r="E34" s="22">
        <f>COUNTIF(E8:E32,"&gt;0")-COUNTIF(E8:E32,E6)</f>
        <v>1</v>
      </c>
      <c r="F34" s="22">
        <f>COUNTIF(F8:F32,"&gt;0")-COUNTIF(F8:F32,F6)</f>
        <v>0</v>
      </c>
      <c r="G34" s="22">
        <f>COUNTIF(G8:G32,"&gt;0")-COUNTIF(G8:G32,G6)</f>
        <v>0</v>
      </c>
      <c r="H34" s="22">
        <f>COUNTIF(H8:H32,"&gt;0")-COUNTIF(H8:H32,H6)</f>
        <v>3</v>
      </c>
      <c r="I34" s="22">
        <f>COUNTIF(I8:I32,"&gt;0")-COUNTIF(I8:I32,I6)</f>
        <v>1</v>
      </c>
      <c r="J34" s="22">
        <f>COUNTIF(J8:J32,"&gt;0")-COUNTIF(J8:J32,J6)</f>
        <v>3</v>
      </c>
      <c r="K34" s="22">
        <f>COUNTIF(K8:K32,"&gt;0")-COUNTIF(K8:K32,K6)</f>
        <v>0</v>
      </c>
      <c r="L34" s="22">
        <f>COUNTIF(L8:L32,"&gt;0")-COUNTIF(L8:L32,L6)</f>
        <v>9</v>
      </c>
      <c r="M34" s="22">
        <f>COUNTIF(M8:M32,"&gt;0")-COUNTIF(M8:M32,M6)</f>
        <v>0</v>
      </c>
      <c r="N34" s="22">
        <f>COUNTIF(N8:N32,"&gt;0")-COUNTIF(N8:N32,N6)</f>
        <v>2</v>
      </c>
      <c r="O34" s="22">
        <f>COUNTIF(O8:O32,"&gt;0")-COUNTIF(O8:O32,O6)</f>
        <v>2</v>
      </c>
      <c r="P34" s="22">
        <f>COUNTIF(P8:P32,"&gt;0")-COUNTIF(P8:P32,P6)</f>
        <v>0</v>
      </c>
      <c r="Q34" s="22">
        <f>COUNTIF(Q8:Q32,"&gt;0")-COUNTIF(Q8:Q32,Q6)</f>
        <v>0</v>
      </c>
      <c r="R34" s="22">
        <f>COUNTIF(R8:R32,"&gt;0")-COUNTIF(R8:R32,R6)</f>
        <v>2</v>
      </c>
      <c r="S34" s="22">
        <f>COUNTIF(S8:S32,"&gt;0")-COUNTIF(S8:S32,S6)</f>
        <v>0</v>
      </c>
      <c r="T34" s="22">
        <f>COUNTIF(T8:T32,"&gt;0")-COUNTIF(T8:T32,T6)</f>
        <v>0</v>
      </c>
      <c r="U34" s="22">
        <f>COUNTIF(U8:U32,"&gt;0")-COUNTIF(U8:U32,U6)</f>
        <v>7</v>
      </c>
      <c r="V34" s="22">
        <f>COUNTIF(V8:V32,"&gt;0")-COUNTIF(V8:V32,V6)</f>
        <v>6</v>
      </c>
      <c r="W34" s="22">
        <f>COUNTIF(W8:W32,"&gt;0")-COUNTIF(W8:W32,W6)</f>
        <v>0</v>
      </c>
      <c r="X34" s="22">
        <f>COUNTIF(X8:X32,"&gt;0")-COUNTIF(X8:X32,X6)</f>
        <v>0</v>
      </c>
      <c r="Y34" s="22">
        <f>COUNTIF(Y8:Y32,"&gt;0")-COUNTIF(Y8:Y32,Y6)</f>
        <v>0</v>
      </c>
      <c r="Z34" s="22">
        <f>COUNTIF(Z8:Z32,"&gt;0")-COUNTIF(Z8:Z32,Z6)</f>
        <v>0</v>
      </c>
      <c r="AA34" s="22">
        <f>COUNTIF(AA8:AA32,"&gt;0")-COUNTIF(AA8:AA32,AA6)</f>
        <v>0</v>
      </c>
      <c r="AB34" s="30"/>
      <c r="AC34" s="30"/>
      <c r="AD34" s="30"/>
      <c r="AE34" s="30"/>
      <c r="AF34" s="30"/>
      <c r="AG34" s="39"/>
      <c r="AH34" s="40"/>
      <c r="AI34" s="20"/>
    </row>
    <row r="35" spans="1:35" ht="13.5">
      <c r="A35" s="97"/>
      <c r="B35" s="38" t="s">
        <v>12</v>
      </c>
      <c r="C35" s="22">
        <f aca="true" t="shared" si="8" ref="C35:AA35">COUNTIF(C8:C32,"0")</f>
        <v>0</v>
      </c>
      <c r="D35" s="22">
        <f t="shared" si="8"/>
        <v>5</v>
      </c>
      <c r="E35" s="22">
        <f t="shared" si="8"/>
        <v>7</v>
      </c>
      <c r="F35" s="22">
        <f t="shared" si="8"/>
        <v>12</v>
      </c>
      <c r="G35" s="22">
        <f t="shared" si="8"/>
        <v>11</v>
      </c>
      <c r="H35" s="22">
        <f t="shared" si="8"/>
        <v>6</v>
      </c>
      <c r="I35" s="22">
        <f t="shared" si="8"/>
        <v>6</v>
      </c>
      <c r="J35" s="22">
        <f t="shared" si="8"/>
        <v>4</v>
      </c>
      <c r="K35" s="22">
        <f t="shared" si="8"/>
        <v>2</v>
      </c>
      <c r="L35" s="22">
        <f t="shared" si="8"/>
        <v>1</v>
      </c>
      <c r="M35" s="22">
        <f t="shared" si="8"/>
        <v>11</v>
      </c>
      <c r="N35" s="22">
        <f t="shared" si="8"/>
        <v>4</v>
      </c>
      <c r="O35" s="22">
        <f t="shared" si="8"/>
        <v>10</v>
      </c>
      <c r="P35" s="22">
        <f t="shared" si="8"/>
        <v>3</v>
      </c>
      <c r="Q35" s="22">
        <f t="shared" si="8"/>
        <v>7</v>
      </c>
      <c r="R35" s="22">
        <f t="shared" si="8"/>
        <v>10</v>
      </c>
      <c r="S35" s="22">
        <f t="shared" si="8"/>
        <v>10</v>
      </c>
      <c r="T35" s="22">
        <f t="shared" si="8"/>
        <v>9</v>
      </c>
      <c r="U35" s="22">
        <f t="shared" si="8"/>
        <v>3</v>
      </c>
      <c r="V35" s="22">
        <f t="shared" si="8"/>
        <v>2</v>
      </c>
      <c r="W35" s="22">
        <f t="shared" si="8"/>
        <v>0</v>
      </c>
      <c r="X35" s="22">
        <f t="shared" si="8"/>
        <v>0</v>
      </c>
      <c r="Y35" s="22">
        <f t="shared" si="8"/>
        <v>0</v>
      </c>
      <c r="Z35" s="22">
        <f t="shared" si="8"/>
        <v>0</v>
      </c>
      <c r="AA35" s="22">
        <f t="shared" si="8"/>
        <v>0</v>
      </c>
      <c r="AB35" s="30"/>
      <c r="AC35" s="30"/>
      <c r="AD35" s="30"/>
      <c r="AE35" s="30"/>
      <c r="AF35" s="30"/>
      <c r="AG35" s="39"/>
      <c r="AH35" s="40"/>
      <c r="AI35" s="20"/>
    </row>
    <row r="36" spans="1:35" ht="14.25" thickBot="1">
      <c r="A36" s="98"/>
      <c r="B36" s="41" t="s">
        <v>13</v>
      </c>
      <c r="C36" s="42">
        <f aca="true" t="shared" si="9" ref="C36:AA36">COUNTIF(C8:C32,"x")</f>
        <v>3</v>
      </c>
      <c r="D36" s="42">
        <f t="shared" si="9"/>
        <v>1</v>
      </c>
      <c r="E36" s="42">
        <f t="shared" si="9"/>
        <v>2</v>
      </c>
      <c r="F36" s="42">
        <f t="shared" si="9"/>
        <v>1</v>
      </c>
      <c r="G36" s="42">
        <f t="shared" si="9"/>
        <v>0</v>
      </c>
      <c r="H36" s="42">
        <f t="shared" si="9"/>
        <v>0</v>
      </c>
      <c r="I36" s="42">
        <f t="shared" si="9"/>
        <v>1</v>
      </c>
      <c r="J36" s="42">
        <f t="shared" si="9"/>
        <v>4</v>
      </c>
      <c r="K36" s="42">
        <f t="shared" si="9"/>
        <v>0</v>
      </c>
      <c r="L36" s="42">
        <f t="shared" si="9"/>
        <v>0</v>
      </c>
      <c r="M36" s="42">
        <f t="shared" si="9"/>
        <v>0</v>
      </c>
      <c r="N36" s="42">
        <f t="shared" si="9"/>
        <v>0</v>
      </c>
      <c r="O36" s="42">
        <f t="shared" si="9"/>
        <v>0</v>
      </c>
      <c r="P36" s="42">
        <f t="shared" si="9"/>
        <v>2</v>
      </c>
      <c r="Q36" s="42">
        <f t="shared" si="9"/>
        <v>1</v>
      </c>
      <c r="R36" s="42">
        <f t="shared" si="9"/>
        <v>1</v>
      </c>
      <c r="S36" s="42">
        <f t="shared" si="9"/>
        <v>0</v>
      </c>
      <c r="T36" s="42">
        <f t="shared" si="9"/>
        <v>1</v>
      </c>
      <c r="U36" s="42">
        <f t="shared" si="9"/>
        <v>0</v>
      </c>
      <c r="V36" s="42">
        <f t="shared" si="9"/>
        <v>1</v>
      </c>
      <c r="W36" s="42">
        <f t="shared" si="9"/>
        <v>0</v>
      </c>
      <c r="X36" s="42">
        <f t="shared" si="9"/>
        <v>0</v>
      </c>
      <c r="Y36" s="42">
        <f t="shared" si="9"/>
        <v>0</v>
      </c>
      <c r="Z36" s="42">
        <f t="shared" si="9"/>
        <v>0</v>
      </c>
      <c r="AA36" s="42">
        <f t="shared" si="9"/>
        <v>0</v>
      </c>
      <c r="AB36" s="43"/>
      <c r="AC36" s="43"/>
      <c r="AD36" s="43"/>
      <c r="AE36" s="43"/>
      <c r="AF36" s="43"/>
      <c r="AG36" s="44"/>
      <c r="AH36" s="45"/>
      <c r="AI36" s="20"/>
    </row>
    <row r="37" ht="13.5" thickTop="1"/>
    <row r="40" spans="1:34" s="78" customFormat="1" ht="18">
      <c r="A40" s="99" t="str">
        <f>P2</f>
        <v>Prova de Matemática                 º Ano             Turma              Data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</row>
    <row r="42" spans="1:34" s="79" customFormat="1" ht="18">
      <c r="A42" s="91" t="s">
        <v>67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</row>
    <row r="45" spans="2:5" ht="12.75">
      <c r="B45" s="62"/>
      <c r="C45" s="63"/>
      <c r="D45" s="63"/>
      <c r="E45" s="64"/>
    </row>
    <row r="46" spans="2:5" ht="12.75">
      <c r="B46" s="88" t="s">
        <v>19</v>
      </c>
      <c r="C46" s="89"/>
      <c r="D46" s="54"/>
      <c r="E46" s="56">
        <f>COUNTA(B8:B32)</f>
        <v>19</v>
      </c>
    </row>
    <row r="47" spans="2:5" ht="12.75">
      <c r="B47" s="57"/>
      <c r="C47" s="53"/>
      <c r="D47" s="53"/>
      <c r="E47" s="58"/>
    </row>
    <row r="48" spans="2:5" ht="12.75">
      <c r="B48" s="55" t="s">
        <v>18</v>
      </c>
      <c r="C48" s="54"/>
      <c r="D48" s="54"/>
      <c r="E48" s="56">
        <f>25-COUNTIF(AB8:AB32,"")</f>
        <v>18</v>
      </c>
    </row>
    <row r="49" spans="2:5" ht="12.75">
      <c r="B49" s="57"/>
      <c r="C49" s="53"/>
      <c r="D49" s="53"/>
      <c r="E49" s="58"/>
    </row>
    <row r="50" spans="2:5" ht="12.75">
      <c r="B50" s="55" t="s">
        <v>20</v>
      </c>
      <c r="C50" s="54" t="s">
        <v>15</v>
      </c>
      <c r="D50" s="54"/>
      <c r="E50" s="56">
        <f>AVERAGE(AG8:AG32)</f>
        <v>54.388888888888886</v>
      </c>
    </row>
    <row r="51" spans="2:5" ht="12.75">
      <c r="B51" s="57"/>
      <c r="C51" s="53"/>
      <c r="D51" s="53"/>
      <c r="E51" s="58"/>
    </row>
    <row r="52" spans="2:5" ht="12.75">
      <c r="B52" s="55" t="s">
        <v>21</v>
      </c>
      <c r="C52" s="54" t="s">
        <v>15</v>
      </c>
      <c r="D52" s="54"/>
      <c r="E52" s="56">
        <f>MODE(AG8:AG32)</f>
        <v>50</v>
      </c>
    </row>
    <row r="53" spans="2:5" ht="12.75">
      <c r="B53" s="57"/>
      <c r="C53" s="53"/>
      <c r="D53" s="53"/>
      <c r="E53" s="58"/>
    </row>
    <row r="54" spans="2:5" ht="12.75">
      <c r="B54" s="55" t="s">
        <v>22</v>
      </c>
      <c r="C54" s="54" t="s">
        <v>15</v>
      </c>
      <c r="D54" s="54"/>
      <c r="E54" s="56">
        <f>MAX(AG8:AG32)</f>
        <v>95</v>
      </c>
    </row>
    <row r="55" spans="2:5" ht="12.75">
      <c r="B55" s="57"/>
      <c r="C55" s="53"/>
      <c r="D55" s="53"/>
      <c r="E55" s="58"/>
    </row>
    <row r="56" spans="2:5" ht="12.75">
      <c r="B56" s="55" t="s">
        <v>23</v>
      </c>
      <c r="C56" s="54" t="s">
        <v>15</v>
      </c>
      <c r="D56" s="54"/>
      <c r="E56" s="56">
        <f>MIN(AG8:AG32)</f>
        <v>8</v>
      </c>
    </row>
    <row r="57" spans="2:5" ht="12.75">
      <c r="B57" s="57"/>
      <c r="C57" s="53"/>
      <c r="D57" s="53"/>
      <c r="E57" s="58"/>
    </row>
    <row r="58" spans="2:5" ht="12.75">
      <c r="B58" s="55" t="s">
        <v>24</v>
      </c>
      <c r="C58" s="54"/>
      <c r="D58" s="54"/>
      <c r="E58" s="56">
        <f>COUNTIF(AG8:AG32,"&gt;=50")</f>
        <v>11</v>
      </c>
    </row>
    <row r="59" spans="2:5" ht="12.75">
      <c r="B59" s="57"/>
      <c r="C59" s="53"/>
      <c r="D59" s="53"/>
      <c r="E59" s="58"/>
    </row>
    <row r="60" spans="2:5" ht="12.75">
      <c r="B60" s="55" t="s">
        <v>25</v>
      </c>
      <c r="C60" s="54"/>
      <c r="D60" s="54"/>
      <c r="E60" s="56">
        <f>COUNTIF(AG8:AG32,"&lt;50")</f>
        <v>7</v>
      </c>
    </row>
    <row r="61" spans="2:5" ht="12.75">
      <c r="B61" s="57"/>
      <c r="C61" s="53"/>
      <c r="D61" s="53"/>
      <c r="E61" s="58"/>
    </row>
    <row r="62" spans="2:5" ht="12.75">
      <c r="B62" s="55" t="s">
        <v>65</v>
      </c>
      <c r="C62" s="77">
        <f>COUNTIF(AH8:AH32,"A")</f>
        <v>2</v>
      </c>
      <c r="D62" s="76">
        <f>ROUND((C62/E48*100),1)</f>
        <v>11.1</v>
      </c>
      <c r="E62" s="75" t="s">
        <v>15</v>
      </c>
    </row>
    <row r="63" spans="2:5" ht="12.75">
      <c r="B63" s="57"/>
      <c r="C63" s="80"/>
      <c r="D63" s="59"/>
      <c r="E63" s="85"/>
    </row>
    <row r="64" spans="2:5" ht="12.75">
      <c r="B64" s="55" t="s">
        <v>64</v>
      </c>
      <c r="C64" s="81">
        <f>COUNTIF(AH8:AH32,"B")</f>
        <v>3</v>
      </c>
      <c r="D64" s="83">
        <f>ROUND((C64/E48*100),1)</f>
        <v>16.7</v>
      </c>
      <c r="E64" s="86" t="s">
        <v>15</v>
      </c>
    </row>
    <row r="65" spans="2:5" ht="12.75">
      <c r="B65" s="57"/>
      <c r="C65" s="80"/>
      <c r="D65" s="84"/>
      <c r="E65" s="74"/>
    </row>
    <row r="66" spans="2:5" ht="12.75">
      <c r="B66" s="55" t="s">
        <v>63</v>
      </c>
      <c r="C66" s="82">
        <f>COUNTIF(AH8:AH32,"C")</f>
        <v>6</v>
      </c>
      <c r="D66" s="83">
        <f>ROUND((C66/E48*100),1)</f>
        <v>33.3</v>
      </c>
      <c r="E66" s="86" t="s">
        <v>15</v>
      </c>
    </row>
    <row r="67" spans="2:5" ht="12.75">
      <c r="B67" s="57"/>
      <c r="C67" s="80"/>
      <c r="D67" s="84"/>
      <c r="E67" s="87"/>
    </row>
    <row r="68" spans="2:5" ht="12.75">
      <c r="B68" s="55" t="s">
        <v>62</v>
      </c>
      <c r="C68" s="82">
        <f>COUNTIF(AH8:AH32,"D")</f>
        <v>5</v>
      </c>
      <c r="D68" s="83">
        <f>ROUND((C68/E48*100),1)</f>
        <v>27.8</v>
      </c>
      <c r="E68" s="86" t="s">
        <v>15</v>
      </c>
    </row>
    <row r="69" spans="2:5" ht="12.75">
      <c r="B69" s="57"/>
      <c r="C69" s="80"/>
      <c r="D69" s="84"/>
      <c r="E69" s="87"/>
    </row>
    <row r="70" spans="2:5" ht="12.75">
      <c r="B70" s="55" t="s">
        <v>61</v>
      </c>
      <c r="C70" s="82">
        <f>COUNTIF(AH8:AH32,"E")</f>
        <v>2</v>
      </c>
      <c r="D70" s="83">
        <f>ROUND((C70/E48*100),1)</f>
        <v>11.1</v>
      </c>
      <c r="E70" s="86" t="s">
        <v>15</v>
      </c>
    </row>
    <row r="71" spans="2:5" ht="12.75">
      <c r="B71" s="57"/>
      <c r="C71" s="59"/>
      <c r="D71" s="59"/>
      <c r="E71" s="60"/>
    </row>
    <row r="72" spans="2:5" ht="12.75">
      <c r="B72" s="88"/>
      <c r="C72" s="89"/>
      <c r="D72" s="89"/>
      <c r="E72" s="61"/>
    </row>
    <row r="73" spans="2:5" ht="12.75">
      <c r="B73" s="71"/>
      <c r="C73" s="72"/>
      <c r="D73" s="72"/>
      <c r="E73" s="73"/>
    </row>
    <row r="74" spans="2:5" ht="12.75">
      <c r="B74" s="68"/>
      <c r="C74" s="47"/>
      <c r="D74" s="47"/>
      <c r="E74" s="69"/>
    </row>
    <row r="75" spans="2:5" ht="12.75">
      <c r="B75" s="66"/>
      <c r="C75" s="46"/>
      <c r="D75" s="46"/>
      <c r="E75" s="67"/>
    </row>
    <row r="76" spans="2:5" ht="12.75">
      <c r="B76" s="68"/>
      <c r="C76" s="47"/>
      <c r="D76" s="47"/>
      <c r="E76" s="69"/>
    </row>
  </sheetData>
  <mergeCells count="8">
    <mergeCell ref="B72:D72"/>
    <mergeCell ref="C2:M2"/>
    <mergeCell ref="B46:C46"/>
    <mergeCell ref="A42:AH42"/>
    <mergeCell ref="AG5:AH5"/>
    <mergeCell ref="AC5:AF5"/>
    <mergeCell ref="A33:A36"/>
    <mergeCell ref="A40:AH40"/>
  </mergeCells>
  <printOptions horizontalCentered="1" verticalCentered="1"/>
  <pageMargins left="0.07874015748031496" right="0.07874015748031496" top="0.5905511811023623" bottom="0.5905511811023623" header="0.31496062992125984" footer="0.31496062992125984"/>
  <pageSetup horizontalDpi="300" verticalDpi="300" orientation="landscape" paperSize="9" r:id="rId3"/>
  <headerFooter alignWithMargins="0">
    <oddHeader>&amp;L&amp;G&amp;C&amp;"Arial,Negrito itálico"&amp;12Escola Básica 2,3 de Fernão do Pó</oddHeader>
    <oddFooter>&amp;L&amp;"Arial,Itálico"&amp;11Departamento de Matemática&amp;C&amp;"Arial,Itálico"&amp;11Ano Lectivo 2007/2008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Marques</dc:creator>
  <cp:keywords/>
  <dc:description/>
  <cp:lastModifiedBy>Min. da Educação</cp:lastModifiedBy>
  <cp:lastPrinted>2007-08-30T14:38:22Z</cp:lastPrinted>
  <dcterms:created xsi:type="dcterms:W3CDTF">2007-05-21T14:54:22Z</dcterms:created>
  <dcterms:modified xsi:type="dcterms:W3CDTF">2007-08-30T14:38:53Z</dcterms:modified>
  <cp:category/>
  <cp:version/>
  <cp:contentType/>
  <cp:contentStatus/>
</cp:coreProperties>
</file>